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285" windowWidth="15120" windowHeight="7830"/>
  </bookViews>
  <sheets>
    <sheet name="Структура т.е" sheetId="1" r:id="rId1"/>
    <sheet name="Структура виробн." sheetId="2" r:id="rId2"/>
    <sheet name="Структура транспорт." sheetId="3" r:id="rId3"/>
    <sheet name="Структура постач." sheetId="4" r:id="rId4"/>
    <sheet name="Лист1" sheetId="5" r:id="rId5"/>
  </sheets>
  <externalReferences>
    <externalReference r:id="rId6"/>
  </externalReferences>
  <definedNames>
    <definedName name="_xlnm.Print_Area" localSheetId="1">'Структура виробн.'!$A$1:$M$54</definedName>
    <definedName name="_xlnm.Print_Area" localSheetId="3">'Структура постач.'!$A$1:$K$43</definedName>
    <definedName name="_xlnm.Print_Area" localSheetId="0">'Структура т.е'!$A$1:$J$51</definedName>
    <definedName name="_xlnm.Print_Area" localSheetId="2">'Структура транспорт.'!$A$1:$M$49</definedName>
  </definedNames>
  <calcPr calcId="145621"/>
</workbook>
</file>

<file path=xl/calcChain.xml><?xml version="1.0" encoding="utf-8"?>
<calcChain xmlns="http://schemas.openxmlformats.org/spreadsheetml/2006/main">
  <c r="I2" i="2" l="1"/>
  <c r="I2" i="3"/>
  <c r="L20" i="3" l="1"/>
  <c r="L12" i="3" s="1"/>
  <c r="M20" i="3"/>
  <c r="M12" i="3" s="1"/>
  <c r="L32" i="3"/>
  <c r="M32" i="3"/>
  <c r="D40" i="2"/>
  <c r="D41" i="2" s="1"/>
  <c r="D41" i="4"/>
  <c r="J38" i="4" s="1"/>
  <c r="K38" i="4" s="1"/>
  <c r="H38" i="4"/>
  <c r="I38" i="4" s="1"/>
  <c r="E38" i="4"/>
  <c r="K35" i="4"/>
  <c r="I35" i="4"/>
  <c r="G35" i="4"/>
  <c r="E35" i="4"/>
  <c r="K33" i="4"/>
  <c r="I33" i="4"/>
  <c r="G33" i="4"/>
  <c r="E33" i="4"/>
  <c r="K32" i="4"/>
  <c r="I32" i="4"/>
  <c r="G32" i="4"/>
  <c r="E32" i="4"/>
  <c r="K31" i="4"/>
  <c r="I31" i="4"/>
  <c r="G31" i="4"/>
  <c r="E31" i="4"/>
  <c r="K30" i="4"/>
  <c r="I30" i="4"/>
  <c r="G30" i="4"/>
  <c r="E30" i="4"/>
  <c r="K29" i="4"/>
  <c r="I29" i="4"/>
  <c r="G29" i="4"/>
  <c r="E29" i="4"/>
  <c r="J28" i="4"/>
  <c r="K28" i="4" s="1"/>
  <c r="H28" i="4"/>
  <c r="I28" i="4" s="1"/>
  <c r="F28" i="4"/>
  <c r="G28" i="4" s="1"/>
  <c r="D28" i="4"/>
  <c r="E28" i="4" s="1"/>
  <c r="H27" i="4"/>
  <c r="I27" i="4" s="1"/>
  <c r="E27" i="4"/>
  <c r="H26" i="4"/>
  <c r="I26" i="4" s="1"/>
  <c r="E26" i="4"/>
  <c r="H25" i="4"/>
  <c r="I25" i="4" s="1"/>
  <c r="E25" i="4"/>
  <c r="H24" i="4"/>
  <c r="I24" i="4" s="1"/>
  <c r="D24" i="4"/>
  <c r="E24" i="4" s="1"/>
  <c r="H23" i="4"/>
  <c r="I23" i="4" s="1"/>
  <c r="E23" i="4"/>
  <c r="H22" i="4"/>
  <c r="I22" i="4" s="1"/>
  <c r="E22" i="4"/>
  <c r="H21" i="4"/>
  <c r="I21" i="4" s="1"/>
  <c r="E21" i="4"/>
  <c r="D20" i="4"/>
  <c r="J19" i="4"/>
  <c r="K19" i="4" s="1"/>
  <c r="F19" i="4"/>
  <c r="J18" i="4"/>
  <c r="K18" i="4" s="1"/>
  <c r="F18" i="4"/>
  <c r="J17" i="4"/>
  <c r="K17" i="4" s="1"/>
  <c r="F17" i="4"/>
  <c r="J16" i="4"/>
  <c r="K16" i="4" s="1"/>
  <c r="F16" i="4"/>
  <c r="D16" i="4"/>
  <c r="J15" i="4"/>
  <c r="K15" i="4" s="1"/>
  <c r="F15" i="4"/>
  <c r="G15" i="4" s="1"/>
  <c r="K14" i="4"/>
  <c r="I14" i="4"/>
  <c r="G14" i="4"/>
  <c r="E14" i="4"/>
  <c r="J13" i="4"/>
  <c r="K13" i="4" s="1"/>
  <c r="D47" i="3"/>
  <c r="J44" i="3" s="1"/>
  <c r="K43" i="3"/>
  <c r="I43" i="3"/>
  <c r="G43" i="3"/>
  <c r="K42" i="3"/>
  <c r="I42" i="3"/>
  <c r="G42" i="3"/>
  <c r="K39" i="3"/>
  <c r="I39" i="3"/>
  <c r="G39" i="3"/>
  <c r="K37" i="3"/>
  <c r="I37" i="3"/>
  <c r="G37" i="3"/>
  <c r="K36" i="3"/>
  <c r="I36" i="3"/>
  <c r="G36" i="3"/>
  <c r="K35" i="3"/>
  <c r="I35" i="3"/>
  <c r="G35" i="3"/>
  <c r="K34" i="3"/>
  <c r="I34" i="3"/>
  <c r="G34" i="3"/>
  <c r="K33" i="3"/>
  <c r="I33" i="3"/>
  <c r="G33" i="3"/>
  <c r="J32" i="3"/>
  <c r="K32" i="3" s="1"/>
  <c r="H32" i="3"/>
  <c r="I32" i="3" s="1"/>
  <c r="F32" i="3"/>
  <c r="G32" i="3" s="1"/>
  <c r="D32" i="3"/>
  <c r="D28" i="3"/>
  <c r="F25" i="3"/>
  <c r="D24" i="3"/>
  <c r="F23" i="3"/>
  <c r="G23" i="3" s="1"/>
  <c r="D20" i="3"/>
  <c r="J16" i="3"/>
  <c r="K16" i="3" s="1"/>
  <c r="D14" i="3"/>
  <c r="L20" i="2"/>
  <c r="L11" i="2" s="1"/>
  <c r="M20" i="2"/>
  <c r="M11" i="2" s="1"/>
  <c r="L32" i="2"/>
  <c r="M32" i="2"/>
  <c r="N14" i="2"/>
  <c r="N16" i="2"/>
  <c r="J52" i="2"/>
  <c r="H52" i="2"/>
  <c r="F52" i="2"/>
  <c r="D52" i="2"/>
  <c r="D50" i="2"/>
  <c r="E44" i="2" s="1"/>
  <c r="D47" i="2"/>
  <c r="J44" i="2"/>
  <c r="K44" i="2" s="1"/>
  <c r="N43" i="2"/>
  <c r="K43" i="2"/>
  <c r="I43" i="2"/>
  <c r="G43" i="2"/>
  <c r="N42" i="2"/>
  <c r="K42" i="2"/>
  <c r="I42" i="2"/>
  <c r="G42" i="2"/>
  <c r="N39" i="2"/>
  <c r="K39" i="2"/>
  <c r="K37" i="2"/>
  <c r="I37" i="2"/>
  <c r="G37" i="2"/>
  <c r="K36" i="2"/>
  <c r="I36" i="2"/>
  <c r="G36" i="2"/>
  <c r="K35" i="2"/>
  <c r="I35" i="2"/>
  <c r="G35" i="2"/>
  <c r="K34" i="2"/>
  <c r="I34" i="2"/>
  <c r="G34" i="2"/>
  <c r="K33" i="2"/>
  <c r="I33" i="2"/>
  <c r="G33" i="2"/>
  <c r="J32" i="2"/>
  <c r="K32" i="2" s="1"/>
  <c r="H32" i="2"/>
  <c r="I32" i="2" s="1"/>
  <c r="F32" i="2"/>
  <c r="G32" i="2" s="1"/>
  <c r="D32" i="2"/>
  <c r="E23" i="2"/>
  <c r="H21" i="2"/>
  <c r="I21" i="2" s="1"/>
  <c r="D20" i="2"/>
  <c r="E20" i="2" s="1"/>
  <c r="E19" i="2"/>
  <c r="E18" i="2"/>
  <c r="E17" i="2"/>
  <c r="K16" i="2"/>
  <c r="I16" i="2"/>
  <c r="G16" i="2"/>
  <c r="E16" i="2"/>
  <c r="E15" i="2"/>
  <c r="I14" i="2"/>
  <c r="G14" i="2"/>
  <c r="D14" i="2"/>
  <c r="D13" i="2" s="1"/>
  <c r="C50" i="1"/>
  <c r="I36" i="1"/>
  <c r="G36" i="1"/>
  <c r="I35" i="1"/>
  <c r="G35" i="1"/>
  <c r="I26" i="1"/>
  <c r="J26" i="1" s="1"/>
  <c r="G26" i="1"/>
  <c r="H26" i="1" s="1"/>
  <c r="E26" i="1"/>
  <c r="F26" i="1" s="1"/>
  <c r="I25" i="1"/>
  <c r="J25" i="1" s="1"/>
  <c r="G25" i="1"/>
  <c r="H25" i="1" s="1"/>
  <c r="E25" i="1"/>
  <c r="F25" i="1" s="1"/>
  <c r="I24" i="1"/>
  <c r="J24" i="1" s="1"/>
  <c r="G24" i="1"/>
  <c r="H24" i="1" s="1"/>
  <c r="E24" i="1"/>
  <c r="F24" i="1" s="1"/>
  <c r="I22" i="1"/>
  <c r="J22" i="1" s="1"/>
  <c r="G22" i="1"/>
  <c r="H22" i="1" s="1"/>
  <c r="E22" i="1"/>
  <c r="F22" i="1" s="1"/>
  <c r="I21" i="1"/>
  <c r="J21" i="1" s="1"/>
  <c r="G21" i="1"/>
  <c r="H21" i="1" s="1"/>
  <c r="E21" i="1"/>
  <c r="F21" i="1" s="1"/>
  <c r="I20" i="1"/>
  <c r="J20" i="1" s="1"/>
  <c r="G20" i="1"/>
  <c r="H20" i="1" s="1"/>
  <c r="E20" i="1"/>
  <c r="F20" i="1" s="1"/>
  <c r="I18" i="1"/>
  <c r="J18" i="1" s="1"/>
  <c r="G18" i="1"/>
  <c r="H18" i="1" s="1"/>
  <c r="E18" i="1"/>
  <c r="F18" i="1" s="1"/>
  <c r="H17" i="1"/>
  <c r="F17" i="1"/>
  <c r="C17" i="1"/>
  <c r="D17" i="1" s="1"/>
  <c r="G16" i="1" l="1"/>
  <c r="J16" i="1"/>
  <c r="E23" i="1"/>
  <c r="I23" i="1"/>
  <c r="H23" i="1"/>
  <c r="H15" i="2"/>
  <c r="I15" i="2" s="1"/>
  <c r="H17" i="2"/>
  <c r="I17" i="2" s="1"/>
  <c r="H18" i="2"/>
  <c r="I18" i="2" s="1"/>
  <c r="H19" i="2"/>
  <c r="I19" i="2" s="1"/>
  <c r="E21" i="2"/>
  <c r="E22" i="2"/>
  <c r="E32" i="2"/>
  <c r="E33" i="2"/>
  <c r="E34" i="2"/>
  <c r="H22" i="2"/>
  <c r="H23" i="2"/>
  <c r="I23" i="2" s="1"/>
  <c r="F44" i="2"/>
  <c r="I43" i="1"/>
  <c r="J43" i="1" s="1"/>
  <c r="M38" i="3"/>
  <c r="G23" i="1"/>
  <c r="F23" i="1"/>
  <c r="J23" i="1"/>
  <c r="E13" i="2"/>
  <c r="E14" i="2"/>
  <c r="F15" i="2"/>
  <c r="G15" i="2" s="1"/>
  <c r="J15" i="2"/>
  <c r="K15" i="2" s="1"/>
  <c r="F17" i="2"/>
  <c r="J17" i="2"/>
  <c r="K17" i="2" s="1"/>
  <c r="F18" i="2"/>
  <c r="J18" i="2"/>
  <c r="K18" i="2" s="1"/>
  <c r="F19" i="2"/>
  <c r="J19" i="2"/>
  <c r="K19" i="2" s="1"/>
  <c r="F21" i="2"/>
  <c r="J21" i="2"/>
  <c r="F22" i="2"/>
  <c r="G22" i="2" s="1"/>
  <c r="J22" i="2"/>
  <c r="K22" i="2" s="1"/>
  <c r="F23" i="2"/>
  <c r="G23" i="2" s="1"/>
  <c r="J23" i="2"/>
  <c r="K23" i="2" s="1"/>
  <c r="E43" i="2"/>
  <c r="H44" i="2"/>
  <c r="I44" i="2" s="1"/>
  <c r="F13" i="4"/>
  <c r="G13" i="4" s="1"/>
  <c r="E15" i="4"/>
  <c r="H15" i="4"/>
  <c r="I15" i="4" s="1"/>
  <c r="E16" i="4"/>
  <c r="E17" i="4"/>
  <c r="H17" i="4"/>
  <c r="E18" i="4"/>
  <c r="H18" i="4"/>
  <c r="I18" i="4" s="1"/>
  <c r="E19" i="4"/>
  <c r="H19" i="4"/>
  <c r="I19" i="4" s="1"/>
  <c r="E20" i="4"/>
  <c r="F21" i="4"/>
  <c r="J21" i="4"/>
  <c r="F22" i="4"/>
  <c r="G22" i="4" s="1"/>
  <c r="J22" i="4"/>
  <c r="K22" i="4" s="1"/>
  <c r="F23" i="4"/>
  <c r="G23" i="4" s="1"/>
  <c r="J23" i="4"/>
  <c r="K23" i="4" s="1"/>
  <c r="F25" i="4"/>
  <c r="G25" i="4" s="1"/>
  <c r="J25" i="4"/>
  <c r="F26" i="4"/>
  <c r="G26" i="4" s="1"/>
  <c r="J26" i="4"/>
  <c r="K26" i="4" s="1"/>
  <c r="F27" i="4"/>
  <c r="J27" i="4"/>
  <c r="K27" i="4" s="1"/>
  <c r="F38" i="4"/>
  <c r="G38" i="4" s="1"/>
  <c r="L38" i="3"/>
  <c r="H20" i="4"/>
  <c r="I20" i="4" s="1"/>
  <c r="D13" i="3"/>
  <c r="E13" i="3" s="1"/>
  <c r="E18" i="3"/>
  <c r="F21" i="3"/>
  <c r="G21" i="3" s="1"/>
  <c r="J26" i="3"/>
  <c r="K26" i="3" s="1"/>
  <c r="H30" i="3"/>
  <c r="I30" i="3" s="1"/>
  <c r="L31" i="3"/>
  <c r="L30" i="3"/>
  <c r="L13" i="3"/>
  <c r="M13" i="3"/>
  <c r="E15" i="3"/>
  <c r="H17" i="3"/>
  <c r="I17" i="3" s="1"/>
  <c r="E19" i="3"/>
  <c r="F22" i="3"/>
  <c r="G22" i="3" s="1"/>
  <c r="E24" i="3"/>
  <c r="F26" i="3"/>
  <c r="G26" i="3" s="1"/>
  <c r="H27" i="3"/>
  <c r="I27" i="3" s="1"/>
  <c r="H29" i="3"/>
  <c r="I29" i="3" s="1"/>
  <c r="H31" i="3"/>
  <c r="I31" i="3" s="1"/>
  <c r="E14" i="3"/>
  <c r="F16" i="3"/>
  <c r="F17" i="3"/>
  <c r="G17" i="3" s="1"/>
  <c r="J17" i="3"/>
  <c r="K17" i="3" s="1"/>
  <c r="H18" i="3"/>
  <c r="I18" i="3" s="1"/>
  <c r="J21" i="3"/>
  <c r="J22" i="3"/>
  <c r="K22" i="3" s="1"/>
  <c r="J23" i="3"/>
  <c r="K23" i="3" s="1"/>
  <c r="J25" i="3"/>
  <c r="K25" i="3" s="1"/>
  <c r="H26" i="3"/>
  <c r="I26" i="3" s="1"/>
  <c r="E27" i="3"/>
  <c r="E28" i="3"/>
  <c r="E29" i="3"/>
  <c r="E30" i="3"/>
  <c r="M30" i="3" s="1"/>
  <c r="E31" i="3"/>
  <c r="M31" i="3" s="1"/>
  <c r="E32" i="3"/>
  <c r="E33" i="3"/>
  <c r="E34" i="3"/>
  <c r="E35" i="3"/>
  <c r="E36" i="3"/>
  <c r="E37" i="3"/>
  <c r="D12" i="3"/>
  <c r="D38" i="3" s="1"/>
  <c r="E38" i="3" s="1"/>
  <c r="F15" i="3"/>
  <c r="H15" i="3"/>
  <c r="J15" i="3"/>
  <c r="E16" i="3"/>
  <c r="H16" i="3"/>
  <c r="I16" i="3" s="1"/>
  <c r="E17" i="3"/>
  <c r="F18" i="3"/>
  <c r="G18" i="3" s="1"/>
  <c r="J18" i="3"/>
  <c r="K18" i="3" s="1"/>
  <c r="F19" i="3"/>
  <c r="G19" i="3" s="1"/>
  <c r="H19" i="3"/>
  <c r="I19" i="3" s="1"/>
  <c r="J19" i="3"/>
  <c r="K19" i="3" s="1"/>
  <c r="E20" i="3"/>
  <c r="E21" i="3"/>
  <c r="H21" i="3"/>
  <c r="E22" i="3"/>
  <c r="H22" i="3"/>
  <c r="I22" i="3" s="1"/>
  <c r="E23" i="3"/>
  <c r="H23" i="3"/>
  <c r="I23" i="3" s="1"/>
  <c r="E25" i="3"/>
  <c r="H25" i="3"/>
  <c r="I25" i="3" s="1"/>
  <c r="E26" i="3"/>
  <c r="F27" i="3"/>
  <c r="J27" i="3"/>
  <c r="K27" i="3" s="1"/>
  <c r="F29" i="3"/>
  <c r="J29" i="3"/>
  <c r="F30" i="3"/>
  <c r="G30" i="3" s="1"/>
  <c r="J30" i="3"/>
  <c r="K30" i="3" s="1"/>
  <c r="F31" i="3"/>
  <c r="G31" i="3" s="1"/>
  <c r="J31" i="3"/>
  <c r="K31" i="3" s="1"/>
  <c r="E42" i="3"/>
  <c r="E43" i="3"/>
  <c r="E44" i="3"/>
  <c r="D12" i="4"/>
  <c r="D13" i="4"/>
  <c r="E13" i="4" s="1"/>
  <c r="G16" i="4"/>
  <c r="G17" i="4"/>
  <c r="G18" i="4"/>
  <c r="G19" i="4"/>
  <c r="G27" i="4"/>
  <c r="C18" i="1"/>
  <c r="C20" i="1"/>
  <c r="D20" i="1" s="1"/>
  <c r="C21" i="1"/>
  <c r="D21" i="1" s="1"/>
  <c r="C22" i="1"/>
  <c r="D22" i="1" s="1"/>
  <c r="C24" i="1"/>
  <c r="C25" i="1"/>
  <c r="D25" i="1" s="1"/>
  <c r="C26" i="1"/>
  <c r="D26" i="1" s="1"/>
  <c r="G16" i="3"/>
  <c r="G25" i="3"/>
  <c r="G27" i="3"/>
  <c r="K44" i="3"/>
  <c r="D45" i="3"/>
  <c r="F44" i="3"/>
  <c r="E43" i="1" s="1"/>
  <c r="H44" i="3"/>
  <c r="G43" i="1" s="1"/>
  <c r="H43" i="1" s="1"/>
  <c r="L38" i="2"/>
  <c r="M38" i="2"/>
  <c r="D12" i="2"/>
  <c r="E12" i="2" s="1"/>
  <c r="N44" i="2"/>
  <c r="L12" i="2"/>
  <c r="M12" i="2"/>
  <c r="N12" i="2"/>
  <c r="F13" i="2"/>
  <c r="G13" i="2" s="1"/>
  <c r="J13" i="2"/>
  <c r="E35" i="2"/>
  <c r="E36" i="2"/>
  <c r="E37" i="2"/>
  <c r="E42" i="2"/>
  <c r="G44" i="2"/>
  <c r="N15" i="2"/>
  <c r="G19" i="2"/>
  <c r="G18" i="2"/>
  <c r="G17" i="2"/>
  <c r="N21" i="2"/>
  <c r="N22" i="2"/>
  <c r="E16" i="1"/>
  <c r="I16" i="1"/>
  <c r="E12" i="3" l="1"/>
  <c r="H13" i="2"/>
  <c r="I13" i="2" s="1"/>
  <c r="I22" i="2"/>
  <c r="H20" i="2"/>
  <c r="N23" i="2"/>
  <c r="F24" i="3"/>
  <c r="F20" i="3"/>
  <c r="G20" i="3" s="1"/>
  <c r="K25" i="4"/>
  <c r="J24" i="4"/>
  <c r="K24" i="4" s="1"/>
  <c r="K21" i="4"/>
  <c r="J20" i="4"/>
  <c r="G21" i="2"/>
  <c r="F20" i="2"/>
  <c r="N19" i="2"/>
  <c r="N18" i="2"/>
  <c r="N17" i="2"/>
  <c r="F24" i="4"/>
  <c r="G24" i="4" s="1"/>
  <c r="G21" i="4"/>
  <c r="F20" i="4"/>
  <c r="I17" i="4"/>
  <c r="H16" i="4"/>
  <c r="K21" i="2"/>
  <c r="J20" i="2"/>
  <c r="K20" i="2" s="1"/>
  <c r="H28" i="3"/>
  <c r="I28" i="3" s="1"/>
  <c r="C43" i="1"/>
  <c r="D43" i="1" s="1"/>
  <c r="F43" i="1"/>
  <c r="J24" i="3"/>
  <c r="H24" i="3"/>
  <c r="I24" i="3" s="1"/>
  <c r="K21" i="3"/>
  <c r="J20" i="3"/>
  <c r="K20" i="3" s="1"/>
  <c r="K29" i="3"/>
  <c r="J28" i="3"/>
  <c r="K28" i="3" s="1"/>
  <c r="G29" i="3"/>
  <c r="F28" i="3"/>
  <c r="G28" i="3" s="1"/>
  <c r="I21" i="3"/>
  <c r="H20" i="3"/>
  <c r="I20" i="3" s="1"/>
  <c r="I15" i="3"/>
  <c r="H14" i="3"/>
  <c r="H12" i="3" s="1"/>
  <c r="J14" i="3"/>
  <c r="K15" i="3"/>
  <c r="G15" i="3"/>
  <c r="F14" i="3"/>
  <c r="D34" i="4"/>
  <c r="E12" i="4"/>
  <c r="D24" i="1"/>
  <c r="D23" i="1" s="1"/>
  <c r="C23" i="1"/>
  <c r="D18" i="1"/>
  <c r="D16" i="1" s="1"/>
  <c r="C16" i="1"/>
  <c r="K24" i="3"/>
  <c r="G24" i="3"/>
  <c r="I44" i="3"/>
  <c r="G44" i="3"/>
  <c r="E45" i="3"/>
  <c r="D40" i="3"/>
  <c r="J12" i="2"/>
  <c r="K12" i="2" s="1"/>
  <c r="N13" i="2"/>
  <c r="D26" i="2"/>
  <c r="D27" i="2"/>
  <c r="D25" i="2"/>
  <c r="I20" i="2" l="1"/>
  <c r="H12" i="2"/>
  <c r="I12" i="2" s="1"/>
  <c r="I16" i="4"/>
  <c r="H13" i="4"/>
  <c r="I13" i="4" s="1"/>
  <c r="H12" i="4"/>
  <c r="G20" i="4"/>
  <c r="F12" i="4"/>
  <c r="G20" i="2"/>
  <c r="N20" i="2"/>
  <c r="F12" i="2"/>
  <c r="G12" i="2" s="1"/>
  <c r="K20" i="4"/>
  <c r="J12" i="4"/>
  <c r="J12" i="3"/>
  <c r="K12" i="3" s="1"/>
  <c r="F13" i="3"/>
  <c r="G14" i="3"/>
  <c r="K14" i="3"/>
  <c r="J13" i="3"/>
  <c r="K13" i="3" s="1"/>
  <c r="F12" i="3"/>
  <c r="F38" i="3" s="1"/>
  <c r="I14" i="3"/>
  <c r="H13" i="3"/>
  <c r="I13" i="3" s="1"/>
  <c r="D39" i="4"/>
  <c r="E34" i="4"/>
  <c r="H38" i="3"/>
  <c r="I12" i="3"/>
  <c r="J38" i="3"/>
  <c r="D41" i="3"/>
  <c r="E41" i="3" s="1"/>
  <c r="E40" i="3"/>
  <c r="D46" i="3"/>
  <c r="E46" i="3" s="1"/>
  <c r="E25" i="2"/>
  <c r="D24" i="2"/>
  <c r="J25" i="2"/>
  <c r="I28" i="1" s="1"/>
  <c r="H25" i="2"/>
  <c r="G28" i="1" s="1"/>
  <c r="F25" i="2"/>
  <c r="E28" i="1" s="1"/>
  <c r="J26" i="2"/>
  <c r="H26" i="2"/>
  <c r="F26" i="2"/>
  <c r="E29" i="1" s="1"/>
  <c r="E26" i="2"/>
  <c r="E27" i="2"/>
  <c r="J27" i="2"/>
  <c r="H27" i="2"/>
  <c r="F27" i="2"/>
  <c r="E30" i="1" s="1"/>
  <c r="K12" i="4" l="1"/>
  <c r="J34" i="4"/>
  <c r="G12" i="4"/>
  <c r="F34" i="4"/>
  <c r="I12" i="4"/>
  <c r="H34" i="4"/>
  <c r="G13" i="3"/>
  <c r="N13" i="3"/>
  <c r="K27" i="2"/>
  <c r="I30" i="1"/>
  <c r="J30" i="1" s="1"/>
  <c r="I27" i="2"/>
  <c r="G30" i="1"/>
  <c r="H30" i="1" s="1"/>
  <c r="F29" i="1"/>
  <c r="K26" i="2"/>
  <c r="I29" i="1"/>
  <c r="J29" i="1" s="1"/>
  <c r="C28" i="1"/>
  <c r="H28" i="1"/>
  <c r="F30" i="1"/>
  <c r="I26" i="2"/>
  <c r="G29" i="1"/>
  <c r="H29" i="1" s="1"/>
  <c r="E27" i="1"/>
  <c r="E15" i="1" s="1"/>
  <c r="F28" i="1"/>
  <c r="J28" i="1"/>
  <c r="G12" i="3"/>
  <c r="E39" i="4"/>
  <c r="D36" i="4"/>
  <c r="J45" i="3"/>
  <c r="K38" i="3"/>
  <c r="F45" i="3"/>
  <c r="G38" i="3"/>
  <c r="H45" i="3"/>
  <c r="I38" i="3"/>
  <c r="N26" i="2"/>
  <c r="G26" i="2"/>
  <c r="G27" i="2"/>
  <c r="N27" i="2"/>
  <c r="G25" i="2"/>
  <c r="F24" i="2"/>
  <c r="N25" i="2"/>
  <c r="K25" i="2"/>
  <c r="J24" i="2"/>
  <c r="I25" i="2"/>
  <c r="H24" i="2"/>
  <c r="E24" i="2"/>
  <c r="D11" i="2"/>
  <c r="N11" i="2" s="1"/>
  <c r="D29" i="2" s="1"/>
  <c r="F27" i="1" l="1"/>
  <c r="F15" i="1" s="1"/>
  <c r="H39" i="4"/>
  <c r="I34" i="4"/>
  <c r="F39" i="4"/>
  <c r="G34" i="4"/>
  <c r="J39" i="4"/>
  <c r="K34" i="4"/>
  <c r="G44" i="1"/>
  <c r="G39" i="1" s="1"/>
  <c r="E44" i="1"/>
  <c r="F44" i="1" s="1"/>
  <c r="I44" i="1"/>
  <c r="J44" i="1" s="1"/>
  <c r="J27" i="1"/>
  <c r="J15" i="1" s="1"/>
  <c r="C30" i="1"/>
  <c r="D30" i="1" s="1"/>
  <c r="I27" i="1"/>
  <c r="I15" i="1" s="1"/>
  <c r="H44" i="1"/>
  <c r="E39" i="1"/>
  <c r="I39" i="1"/>
  <c r="G27" i="1"/>
  <c r="G15" i="1" s="1"/>
  <c r="D28" i="1"/>
  <c r="H27" i="1"/>
  <c r="H15" i="1" s="1"/>
  <c r="C29" i="1"/>
  <c r="D29" i="1" s="1"/>
  <c r="D37" i="4"/>
  <c r="E37" i="4" s="1"/>
  <c r="D40" i="4"/>
  <c r="E40" i="4" s="1"/>
  <c r="I45" i="3"/>
  <c r="H40" i="3"/>
  <c r="G45" i="3"/>
  <c r="F40" i="3"/>
  <c r="K45" i="3"/>
  <c r="J40" i="3"/>
  <c r="E11" i="2"/>
  <c r="I24" i="2"/>
  <c r="H11" i="2"/>
  <c r="K24" i="2"/>
  <c r="J11" i="2"/>
  <c r="K11" i="2" s="1"/>
  <c r="N24" i="2"/>
  <c r="G24" i="2"/>
  <c r="F11" i="2"/>
  <c r="C44" i="1" l="1"/>
  <c r="C39" i="1" s="1"/>
  <c r="I40" i="1"/>
  <c r="J39" i="1"/>
  <c r="J36" i="4"/>
  <c r="K39" i="4"/>
  <c r="G39" i="4"/>
  <c r="F36" i="4"/>
  <c r="I39" i="4"/>
  <c r="H36" i="4"/>
  <c r="F39" i="1"/>
  <c r="E40" i="1"/>
  <c r="F40" i="1" s="1"/>
  <c r="H39" i="1"/>
  <c r="G40" i="1"/>
  <c r="H40" i="1" s="1"/>
  <c r="D27" i="1"/>
  <c r="D15" i="1" s="1"/>
  <c r="C27" i="1"/>
  <c r="C15" i="1" s="1"/>
  <c r="G40" i="3"/>
  <c r="F46" i="3"/>
  <c r="F41" i="3"/>
  <c r="K40" i="3"/>
  <c r="J41" i="3"/>
  <c r="K41" i="3" s="1"/>
  <c r="J46" i="3"/>
  <c r="K46" i="3" s="1"/>
  <c r="H41" i="3"/>
  <c r="I41" i="3" s="1"/>
  <c r="H46" i="3"/>
  <c r="I46" i="3" s="1"/>
  <c r="I40" i="3"/>
  <c r="G11" i="2"/>
  <c r="I11" i="2"/>
  <c r="D31" i="2"/>
  <c r="L31" i="2" s="1"/>
  <c r="D30" i="2"/>
  <c r="L30" i="2" s="1"/>
  <c r="D44" i="1" l="1"/>
  <c r="H40" i="4"/>
  <c r="I40" i="4" s="1"/>
  <c r="H37" i="4"/>
  <c r="I37" i="4" s="1"/>
  <c r="F40" i="4"/>
  <c r="G40" i="4" s="1"/>
  <c r="F37" i="4"/>
  <c r="G37" i="4" s="1"/>
  <c r="J40" i="4"/>
  <c r="K40" i="4" s="1"/>
  <c r="J37" i="4"/>
  <c r="K37" i="4" s="1"/>
  <c r="C40" i="1"/>
  <c r="D40" i="1" s="1"/>
  <c r="D39" i="1"/>
  <c r="G41" i="3"/>
  <c r="E29" i="2"/>
  <c r="D28" i="2"/>
  <c r="D38" i="2" s="1"/>
  <c r="J29" i="2"/>
  <c r="I32" i="1" s="1"/>
  <c r="H29" i="2"/>
  <c r="G32" i="1" s="1"/>
  <c r="F29" i="2"/>
  <c r="E32" i="1" s="1"/>
  <c r="J30" i="2"/>
  <c r="H30" i="2"/>
  <c r="F30" i="2"/>
  <c r="E33" i="1" s="1"/>
  <c r="E30" i="2"/>
  <c r="J31" i="2"/>
  <c r="H31" i="2"/>
  <c r="F31" i="2"/>
  <c r="E34" i="1" s="1"/>
  <c r="E31" i="2"/>
  <c r="F34" i="1" l="1"/>
  <c r="K31" i="2"/>
  <c r="I34" i="1"/>
  <c r="J34" i="1" s="1"/>
  <c r="I31" i="2"/>
  <c r="G34" i="1"/>
  <c r="H34" i="1" s="1"/>
  <c r="I30" i="2"/>
  <c r="G33" i="1"/>
  <c r="H33" i="1" s="1"/>
  <c r="F32" i="1"/>
  <c r="E31" i="1"/>
  <c r="E37" i="1" s="1"/>
  <c r="C32" i="1"/>
  <c r="J32" i="1"/>
  <c r="F33" i="1"/>
  <c r="K30" i="2"/>
  <c r="I33" i="1"/>
  <c r="J33" i="1" s="1"/>
  <c r="H32" i="1"/>
  <c r="N31" i="2"/>
  <c r="G31" i="2"/>
  <c r="N30" i="2"/>
  <c r="G30" i="2"/>
  <c r="G29" i="2"/>
  <c r="F28" i="2"/>
  <c r="N29" i="2"/>
  <c r="K29" i="2"/>
  <c r="J28" i="2"/>
  <c r="I29" i="2"/>
  <c r="H28" i="2"/>
  <c r="E28" i="2"/>
  <c r="H31" i="1" l="1"/>
  <c r="H37" i="1" s="1"/>
  <c r="H45" i="1" s="1"/>
  <c r="H46" i="1" s="1"/>
  <c r="H48" i="1" s="1"/>
  <c r="H49" i="1" s="1"/>
  <c r="G31" i="1"/>
  <c r="G37" i="1" s="1"/>
  <c r="G47" i="1" s="1"/>
  <c r="J31" i="1"/>
  <c r="G45" i="1"/>
  <c r="D32" i="1"/>
  <c r="C33" i="1"/>
  <c r="D33" i="1" s="1"/>
  <c r="I31" i="1"/>
  <c r="I37" i="1" s="1"/>
  <c r="F31" i="1"/>
  <c r="F37" i="1" s="1"/>
  <c r="F45" i="1" s="1"/>
  <c r="E45" i="1"/>
  <c r="E47" i="1"/>
  <c r="C34" i="1"/>
  <c r="D34" i="1" s="1"/>
  <c r="E38" i="2"/>
  <c r="I28" i="2"/>
  <c r="H38" i="2"/>
  <c r="K28" i="2"/>
  <c r="J38" i="2"/>
  <c r="N28" i="2"/>
  <c r="G28" i="2"/>
  <c r="F38" i="2"/>
  <c r="J45" i="1" l="1"/>
  <c r="F46" i="1"/>
  <c r="F48" i="1"/>
  <c r="D31" i="1"/>
  <c r="D37" i="1" s="1"/>
  <c r="D45" i="1" s="1"/>
  <c r="D46" i="1" s="1"/>
  <c r="D48" i="1" s="1"/>
  <c r="I45" i="1"/>
  <c r="I47" i="1"/>
  <c r="C45" i="1"/>
  <c r="C31" i="1"/>
  <c r="C37" i="1" s="1"/>
  <c r="C47" i="1" s="1"/>
  <c r="N38" i="2"/>
  <c r="G38" i="2"/>
  <c r="I38" i="2"/>
  <c r="E45" i="2"/>
  <c r="J46" i="1" l="1"/>
  <c r="J48" i="1" s="1"/>
  <c r="J49" i="1" s="1"/>
  <c r="E41" i="2"/>
  <c r="D46" i="2"/>
  <c r="E46" i="2" s="1"/>
  <c r="H40" i="2"/>
  <c r="I45" i="2"/>
  <c r="N45" i="2"/>
  <c r="G45" i="2"/>
  <c r="F40" i="2"/>
  <c r="K45" i="2"/>
  <c r="J40" i="2"/>
  <c r="J41" i="2" l="1"/>
  <c r="K41" i="2" s="1"/>
  <c r="J46" i="2"/>
  <c r="K46" i="2" s="1"/>
  <c r="N40" i="2"/>
  <c r="F41" i="2"/>
  <c r="F46" i="2"/>
  <c r="H41" i="2"/>
  <c r="I41" i="2" s="1"/>
  <c r="H46" i="2"/>
  <c r="I46" i="2" s="1"/>
  <c r="G41" i="2" l="1"/>
  <c r="N41" i="2"/>
  <c r="N46" i="2"/>
</calcChain>
</file>

<file path=xl/sharedStrings.xml><?xml version="1.0" encoding="utf-8"?>
<sst xmlns="http://schemas.openxmlformats.org/spreadsheetml/2006/main" count="366" uniqueCount="129">
  <si>
    <t>№ з/п</t>
  </si>
  <si>
    <t>Показники</t>
  </si>
  <si>
    <t>Для потреб населення</t>
  </si>
  <si>
    <t>Для потреб бюджетних установ</t>
  </si>
  <si>
    <t>Для потреб інших споживачів</t>
  </si>
  <si>
    <t>тис.грн.на рік</t>
  </si>
  <si>
    <t>грн./Гкал</t>
  </si>
  <si>
    <t>Виробнича собівартість, у т.ч.:</t>
  </si>
  <si>
    <t>1.1</t>
  </si>
  <si>
    <t>прямі матеріальні витрати, у т.ч.:</t>
  </si>
  <si>
    <t>1.1.1</t>
  </si>
  <si>
    <t>паливо</t>
  </si>
  <si>
    <t>1.1.2</t>
  </si>
  <si>
    <t>електроенергія</t>
  </si>
  <si>
    <t>1.1.3</t>
  </si>
  <si>
    <t>витрати на придбання теплової енергії в інших суб'єктів господарювання</t>
  </si>
  <si>
    <t>1.1.4</t>
  </si>
  <si>
    <t>витрати на холодну воду та водовідведення</t>
  </si>
  <si>
    <t>1.1.5</t>
  </si>
  <si>
    <t>інші прямі матеріальні витрати</t>
  </si>
  <si>
    <t>1.2</t>
  </si>
  <si>
    <t>прямі витрати на оплату праці</t>
  </si>
  <si>
    <t>1.3</t>
  </si>
  <si>
    <t>інші прямі витрати, у т.ч.:</t>
  </si>
  <si>
    <t>1.3.1</t>
  </si>
  <si>
    <t>єдиний соціальний внесок</t>
  </si>
  <si>
    <t>1.3.2</t>
  </si>
  <si>
    <t>амортизаційні відрахування</t>
  </si>
  <si>
    <t>1.3.3</t>
  </si>
  <si>
    <t>інші прямі витрати</t>
  </si>
  <si>
    <t>1.4</t>
  </si>
  <si>
    <t>загальновиробничі витрати, у т.ч.:</t>
  </si>
  <si>
    <t>1.4.1</t>
  </si>
  <si>
    <t>витрати на оплату праці</t>
  </si>
  <si>
    <t>1.4.2</t>
  </si>
  <si>
    <t>1.4.4</t>
  </si>
  <si>
    <t>інші витрати</t>
  </si>
  <si>
    <t>2</t>
  </si>
  <si>
    <t>Адміністративні витрати, у т.ч.:</t>
  </si>
  <si>
    <t>2.1</t>
  </si>
  <si>
    <t>2.2</t>
  </si>
  <si>
    <t>2.4</t>
  </si>
  <si>
    <t>3</t>
  </si>
  <si>
    <t>Інші операційні витрати</t>
  </si>
  <si>
    <t>4</t>
  </si>
  <si>
    <t>Фінансові витрати</t>
  </si>
  <si>
    <t>5</t>
  </si>
  <si>
    <t>Повна собівартість</t>
  </si>
  <si>
    <t>6</t>
  </si>
  <si>
    <t>Витрати на покриття втрат</t>
  </si>
  <si>
    <t>7</t>
  </si>
  <si>
    <t>Розрахунковий прибуток, усього, у тому числі:</t>
  </si>
  <si>
    <t>7.1</t>
  </si>
  <si>
    <t>податок на прибуток</t>
  </si>
  <si>
    <t>7.2</t>
  </si>
  <si>
    <t>дивіденди</t>
  </si>
  <si>
    <t>7.3</t>
  </si>
  <si>
    <t>резервний фонд (капітал)</t>
  </si>
  <si>
    <t>7.4</t>
  </si>
  <si>
    <t>на розвиток виробництва (виробничі інвестиції)</t>
  </si>
  <si>
    <t>7.5</t>
  </si>
  <si>
    <t>інше використання  прибутку</t>
  </si>
  <si>
    <t>8</t>
  </si>
  <si>
    <t>Вартість теплової енергії за відповідними тарифами</t>
  </si>
  <si>
    <t>9</t>
  </si>
  <si>
    <t>Тарифи на теплову енергію, послугу з постачання теплової енергії грн./Гкал без ПДВ</t>
  </si>
  <si>
    <t>10</t>
  </si>
  <si>
    <t>Рівень рентабельності,%</t>
  </si>
  <si>
    <t>11</t>
  </si>
  <si>
    <t>Податок на додану вартість, грн./Гкал</t>
  </si>
  <si>
    <t>12</t>
  </si>
  <si>
    <t>Тарифи на теплову енергію, послугу з постачання теплової енергії грн./Гкал з ПДВ</t>
  </si>
  <si>
    <t>13</t>
  </si>
  <si>
    <t>Обсяг реалізації теплової енергії власним споживачам, Гкал</t>
  </si>
  <si>
    <t>Сумарні та середньозважені показники</t>
  </si>
  <si>
    <t>КОМУНАЛЬНОГО ПІДПРИЄМСТВА "ГЛУХІВСЬКИЙ ТЕПЛОВИЙ РАЙОН" Глухівської міської ради.</t>
  </si>
  <si>
    <t>Додаток 2</t>
  </si>
  <si>
    <t>Для потреб інших споживачів (крім населення)</t>
  </si>
  <si>
    <t>Для потреб релігійних організацій</t>
  </si>
  <si>
    <t>Виробнича собівартість, зокрема:</t>
  </si>
  <si>
    <t>Прямі витрати</t>
  </si>
  <si>
    <t>прямі матеріальні витрати, зокрема:</t>
  </si>
  <si>
    <t>покупна теплова енергія</t>
  </si>
  <si>
    <t>вода для технологічних потреб та водовідведення</t>
  </si>
  <si>
    <t>матеріали, запасні частини та інші матеріальні ресурси</t>
  </si>
  <si>
    <t>інші прямі витрати, зокрема:</t>
  </si>
  <si>
    <t>відрахування на соціальні заходи</t>
  </si>
  <si>
    <t>загальновиробничі витрати, зокрема:</t>
  </si>
  <si>
    <t>1.4.3</t>
  </si>
  <si>
    <t>Адміністративні витрати, зокрема:</t>
  </si>
  <si>
    <t>2.3</t>
  </si>
  <si>
    <t>Витрати на збут, зокрема</t>
  </si>
  <si>
    <t>3.1</t>
  </si>
  <si>
    <t>3.2</t>
  </si>
  <si>
    <t>3.3</t>
  </si>
  <si>
    <t>Витрати на відшкодування втрат</t>
  </si>
  <si>
    <t>Розрахунковий прибуток, усього, зокрема:</t>
  </si>
  <si>
    <t>8.1</t>
  </si>
  <si>
    <t>8.2</t>
  </si>
  <si>
    <t>8.3</t>
  </si>
  <si>
    <t>8.4</t>
  </si>
  <si>
    <t>8.5</t>
  </si>
  <si>
    <t>Вартість виробництва теплової енергії за відповідними тарифами (без ПДВ)</t>
  </si>
  <si>
    <t>Реалізація теплової енергії власним споживачам</t>
  </si>
  <si>
    <t>Обсяг покупної теплової енергії</t>
  </si>
  <si>
    <t>Ціна покупної теплової енергії</t>
  </si>
  <si>
    <t>Відпуск теплової енергії з колекторів власних котелень</t>
  </si>
  <si>
    <t>16</t>
  </si>
  <si>
    <t>Тарифи на виробництво теплової енергії (з ПДВ)</t>
  </si>
  <si>
    <t>витрати на покриття втрат в теплових мережах</t>
  </si>
  <si>
    <t>прямі матеріальні витрати</t>
  </si>
  <si>
    <t xml:space="preserve">Структура скоригованих тарифів на виробництво  теплової енергії </t>
  </si>
  <si>
    <t>Структура скоригованих тарифів на постачання теплової енергії</t>
  </si>
  <si>
    <t>Вартість транспортування теплової енергії за відповідними тарифами (без ПДВ)</t>
  </si>
  <si>
    <t>Вартість постачання теплової енергії за відповідними тарифами (без ПДВ)</t>
  </si>
  <si>
    <t xml:space="preserve">СТРУКТУРА СКОРИГОВАНИХ  ТАРИФІВ </t>
  </si>
  <si>
    <t xml:space="preserve">Структура скоригованих тарифів на транспортування теплової енергії </t>
  </si>
  <si>
    <t xml:space="preserve"> на теплову енергію, послугу з постачання теплової енергії</t>
  </si>
  <si>
    <t>до рішення виконавчого комітету міської ради</t>
  </si>
  <si>
    <t>Додаток 3</t>
  </si>
  <si>
    <t>Керуючий справами виконавчого комітету міської ради                                                                        Лариса ГРОМАК</t>
  </si>
  <si>
    <t>Керуючий справами виконавчого комітету міської ради                    Лариса ГРОМАК</t>
  </si>
  <si>
    <t>Додаток 4</t>
  </si>
  <si>
    <t xml:space="preserve">                                  до рішення виконавчого комітету</t>
  </si>
  <si>
    <t xml:space="preserve">                                  Додаток 1</t>
  </si>
  <si>
    <t>КОМУНАЛЬНОГО ПІДПРИЄМСТВА "ГЛУХІВСЬКИЙ ТЕПЛОВИЙ РАЙОН"    Глухівської міської ради</t>
  </si>
  <si>
    <t>КОМУНАЛЬНОГО ПІДПРИЄМСТВА "ГЛУХІВСЬКИЙ ТЕПЛОВИЙ РАЙОН"      Глухівської міської ради</t>
  </si>
  <si>
    <t>21.01.2021 № 17</t>
  </si>
  <si>
    <t xml:space="preserve">                                  21.01.2021 № 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</si>
</sst>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7" x14ac:knownFonts="1">
    <font>
      <sz val="11"/>
      <color theme="1"/>
      <name val="Calibri"/>
      <family val="2"/>
      <charset val="204"/>
      <scheme val="minor"/>
    </font>
    <font>
      <b/>
      <sz val="22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Arial Cyr"/>
      <charset val="204"/>
    </font>
    <font>
      <sz val="14"/>
      <name val="Times New Roman"/>
      <family val="1"/>
      <charset val="204"/>
    </font>
    <font>
      <sz val="20"/>
      <name val="Times New Roman"/>
      <family val="1"/>
      <charset val="204"/>
    </font>
    <font>
      <sz val="16"/>
      <name val="Arial Cyr"/>
      <charset val="204"/>
    </font>
    <font>
      <sz val="12"/>
      <name val="Arial Cyr"/>
      <charset val="204"/>
    </font>
    <font>
      <sz val="18"/>
      <name val="Times New Roman"/>
      <family val="1"/>
      <charset val="204"/>
    </font>
    <font>
      <sz val="14"/>
      <name val="Arial Cyr"/>
      <charset val="204"/>
    </font>
    <font>
      <sz val="14"/>
      <color indexed="10"/>
      <name val="Arial Cyr"/>
      <charset val="204"/>
    </font>
    <font>
      <sz val="14"/>
      <color indexed="21"/>
      <name val="Arial Cyr"/>
      <charset val="204"/>
    </font>
    <font>
      <sz val="18"/>
      <color indexed="8"/>
      <name val="Times New Roman"/>
      <family val="1"/>
      <charset val="204"/>
    </font>
    <font>
      <sz val="14"/>
      <color indexed="12"/>
      <name val="Arial Cyr"/>
      <charset val="204"/>
    </font>
    <font>
      <sz val="10"/>
      <name val="Arial"/>
      <family val="2"/>
      <charset val="204"/>
    </font>
    <font>
      <sz val="20"/>
      <name val="Arial Cyr"/>
      <charset val="204"/>
    </font>
    <font>
      <sz val="18"/>
      <color rgb="FFFF0000"/>
      <name val="Times New Roman"/>
      <family val="1"/>
      <charset val="204"/>
    </font>
    <font>
      <sz val="18"/>
      <color indexed="12"/>
      <name val="Times New Roman"/>
      <family val="1"/>
      <charset val="204"/>
    </font>
    <font>
      <sz val="36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2"/>
      <color indexed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Arial Cyr"/>
      <charset val="204"/>
    </font>
    <font>
      <b/>
      <sz val="16"/>
      <name val="Times New Roman"/>
      <family val="1"/>
      <charset val="204"/>
    </font>
    <font>
      <b/>
      <sz val="16"/>
      <name val="Arial Cyr"/>
      <charset val="204"/>
    </font>
    <font>
      <b/>
      <sz val="20"/>
      <name val="Times New Roman"/>
      <family val="1"/>
      <charset val="204"/>
    </font>
    <font>
      <sz val="20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4" fillId="0" borderId="0"/>
  </cellStyleXfs>
  <cellXfs count="117">
    <xf numFmtId="0" fontId="0" fillId="0" borderId="0" xfId="0"/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4" fillId="0" borderId="0" xfId="0" applyFont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7" fillId="0" borderId="0" xfId="0" applyFont="1" applyAlignment="1">
      <alignment wrapText="1"/>
    </xf>
    <xf numFmtId="0" fontId="8" fillId="0" borderId="1" xfId="0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 applyAlignment="1">
      <alignment wrapText="1"/>
    </xf>
    <xf numFmtId="2" fontId="9" fillId="0" borderId="0" xfId="0" applyNumberFormat="1" applyFont="1" applyAlignment="1">
      <alignment wrapText="1"/>
    </xf>
    <xf numFmtId="2" fontId="10" fillId="0" borderId="0" xfId="0" applyNumberFormat="1" applyFont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0" fontId="8" fillId="0" borderId="1" xfId="0" applyFont="1" applyBorder="1" applyAlignment="1">
      <alignment wrapText="1"/>
    </xf>
    <xf numFmtId="2" fontId="8" fillId="0" borderId="1" xfId="0" applyNumberFormat="1" applyFont="1" applyBorder="1" applyAlignment="1">
      <alignment wrapText="1"/>
    </xf>
    <xf numFmtId="0" fontId="9" fillId="0" borderId="0" xfId="0" applyFont="1" applyAlignment="1">
      <alignment wrapText="1"/>
    </xf>
    <xf numFmtId="0" fontId="11" fillId="0" borderId="0" xfId="0" applyFont="1" applyAlignment="1">
      <alignment wrapText="1"/>
    </xf>
    <xf numFmtId="0" fontId="10" fillId="0" borderId="0" xfId="0" applyFont="1" applyAlignment="1">
      <alignment wrapText="1"/>
    </xf>
    <xf numFmtId="2" fontId="12" fillId="0" borderId="1" xfId="0" applyNumberFormat="1" applyFont="1" applyBorder="1" applyAlignment="1">
      <alignment wrapText="1"/>
    </xf>
    <xf numFmtId="2" fontId="13" fillId="0" borderId="0" xfId="0" applyNumberFormat="1" applyFont="1" applyAlignment="1">
      <alignment wrapText="1"/>
    </xf>
    <xf numFmtId="0" fontId="2" fillId="0" borderId="1" xfId="1" applyFont="1" applyFill="1" applyBorder="1" applyAlignment="1">
      <alignment horizontal="left" wrapText="1"/>
    </xf>
    <xf numFmtId="2" fontId="2" fillId="0" borderId="1" xfId="0" applyNumberFormat="1" applyFont="1" applyBorder="1" applyAlignment="1">
      <alignment horizontal="right" wrapText="1"/>
    </xf>
    <xf numFmtId="2" fontId="8" fillId="0" borderId="1" xfId="0" applyNumberFormat="1" applyFont="1" applyBorder="1" applyAlignment="1">
      <alignment horizontal="right" wrapText="1"/>
    </xf>
    <xf numFmtId="0" fontId="8" fillId="0" borderId="0" xfId="0" applyFont="1" applyBorder="1" applyAlignment="1">
      <alignment horizontal="center" wrapText="1"/>
    </xf>
    <xf numFmtId="0" fontId="8" fillId="0" borderId="0" xfId="0" applyFont="1" applyAlignment="1">
      <alignment wrapText="1"/>
    </xf>
    <xf numFmtId="0" fontId="15" fillId="0" borderId="4" xfId="0" applyFont="1" applyBorder="1" applyAlignment="1">
      <alignment horizontal="center"/>
    </xf>
    <xf numFmtId="2" fontId="2" fillId="0" borderId="0" xfId="0" applyNumberFormat="1" applyFont="1" applyBorder="1" applyAlignment="1">
      <alignment horizontal="right" wrapText="1"/>
    </xf>
    <xf numFmtId="2" fontId="17" fillId="0" borderId="1" xfId="0" applyNumberFormat="1" applyFont="1" applyBorder="1" applyAlignment="1">
      <alignment wrapText="1"/>
    </xf>
    <xf numFmtId="2" fontId="2" fillId="0" borderId="0" xfId="0" applyNumberFormat="1" applyFont="1" applyBorder="1" applyAlignment="1">
      <alignment wrapText="1"/>
    </xf>
    <xf numFmtId="2" fontId="8" fillId="0" borderId="0" xfId="0" applyNumberFormat="1" applyFont="1" applyBorder="1" applyAlignment="1">
      <alignment wrapText="1"/>
    </xf>
    <xf numFmtId="2" fontId="8" fillId="0" borderId="0" xfId="0" applyNumberFormat="1" applyFont="1" applyAlignment="1">
      <alignment wrapText="1"/>
    </xf>
    <xf numFmtId="0" fontId="0" fillId="0" borderId="0" xfId="0" applyBorder="1" applyAlignment="1">
      <alignment wrapText="1"/>
    </xf>
    <xf numFmtId="0" fontId="7" fillId="0" borderId="0" xfId="0" applyFont="1" applyBorder="1" applyAlignment="1">
      <alignment wrapText="1"/>
    </xf>
    <xf numFmtId="2" fontId="9" fillId="0" borderId="0" xfId="0" applyNumberFormat="1" applyFont="1" applyBorder="1" applyAlignment="1">
      <alignment wrapText="1"/>
    </xf>
    <xf numFmtId="2" fontId="10" fillId="0" borderId="0" xfId="0" applyNumberFormat="1" applyFont="1" applyBorder="1" applyAlignment="1">
      <alignment wrapText="1"/>
    </xf>
    <xf numFmtId="0" fontId="15" fillId="0" borderId="0" xfId="0" applyFont="1" applyBorder="1" applyAlignment="1">
      <alignment horizontal="center"/>
    </xf>
    <xf numFmtId="0" fontId="0" fillId="0" borderId="0" xfId="0" applyBorder="1" applyAlignment="1"/>
    <xf numFmtId="0" fontId="0" fillId="0" borderId="0" xfId="0" applyAlignment="1">
      <alignment wrapText="1"/>
    </xf>
    <xf numFmtId="0" fontId="8" fillId="0" borderId="0" xfId="0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18" fillId="0" borderId="0" xfId="0" applyFont="1" applyAlignment="1">
      <alignment wrapText="1"/>
    </xf>
    <xf numFmtId="0" fontId="0" fillId="0" borderId="0" xfId="0" applyAlignment="1">
      <alignment wrapText="1"/>
    </xf>
    <xf numFmtId="0" fontId="19" fillId="0" borderId="0" xfId="0" applyFont="1" applyAlignment="1">
      <alignment wrapText="1"/>
    </xf>
    <xf numFmtId="0" fontId="7" fillId="0" borderId="0" xfId="0" applyFont="1" applyBorder="1" applyAlignment="1">
      <alignment horizontal="center"/>
    </xf>
    <xf numFmtId="49" fontId="20" fillId="0" borderId="1" xfId="0" applyNumberFormat="1" applyFont="1" applyBorder="1" applyAlignment="1">
      <alignment horizontal="center" wrapText="1"/>
    </xf>
    <xf numFmtId="0" fontId="20" fillId="0" borderId="1" xfId="0" applyFont="1" applyBorder="1" applyAlignment="1">
      <alignment wrapText="1"/>
    </xf>
    <xf numFmtId="2" fontId="20" fillId="0" borderId="1" xfId="0" applyNumberFormat="1" applyFont="1" applyBorder="1" applyAlignment="1">
      <alignment wrapText="1"/>
    </xf>
    <xf numFmtId="2" fontId="20" fillId="0" borderId="1" xfId="0" applyNumberFormat="1" applyFont="1" applyBorder="1" applyAlignment="1">
      <alignment horizontal="right" wrapText="1"/>
    </xf>
    <xf numFmtId="49" fontId="19" fillId="0" borderId="1" xfId="0" applyNumberFormat="1" applyFont="1" applyBorder="1" applyAlignment="1">
      <alignment horizontal="center" wrapText="1"/>
    </xf>
    <xf numFmtId="0" fontId="22" fillId="0" borderId="1" xfId="0" applyFont="1" applyBorder="1" applyAlignment="1">
      <alignment wrapText="1"/>
    </xf>
    <xf numFmtId="2" fontId="23" fillId="0" borderId="1" xfId="0" applyNumberFormat="1" applyFont="1" applyBorder="1" applyAlignment="1">
      <alignment wrapText="1"/>
    </xf>
    <xf numFmtId="0" fontId="19" fillId="0" borderId="1" xfId="0" applyFont="1" applyBorder="1" applyAlignment="1">
      <alignment wrapText="1"/>
    </xf>
    <xf numFmtId="2" fontId="19" fillId="0" borderId="1" xfId="0" applyNumberFormat="1" applyFont="1" applyBorder="1" applyAlignment="1">
      <alignment wrapText="1"/>
    </xf>
    <xf numFmtId="0" fontId="20" fillId="0" borderId="1" xfId="1" applyFont="1" applyFill="1" applyBorder="1" applyAlignment="1">
      <alignment horizontal="left" wrapText="1"/>
    </xf>
    <xf numFmtId="0" fontId="20" fillId="2" borderId="1" xfId="0" applyFont="1" applyFill="1" applyBorder="1" applyAlignment="1">
      <alignment wrapText="1"/>
    </xf>
    <xf numFmtId="2" fontId="20" fillId="0" borderId="0" xfId="0" applyNumberFormat="1" applyFont="1" applyBorder="1" applyAlignment="1">
      <alignment wrapText="1"/>
    </xf>
    <xf numFmtId="0" fontId="24" fillId="0" borderId="0" xfId="0" applyFont="1" applyAlignment="1">
      <alignment wrapText="1"/>
    </xf>
    <xf numFmtId="0" fontId="25" fillId="0" borderId="0" xfId="0" applyFont="1" applyAlignment="1">
      <alignment horizontal="right" wrapText="1"/>
    </xf>
    <xf numFmtId="0" fontId="26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27" fillId="0" borderId="0" xfId="0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4" fillId="0" borderId="1" xfId="0" applyFont="1" applyBorder="1" applyAlignment="1">
      <alignment horizontal="center" wrapText="1"/>
    </xf>
    <xf numFmtId="0" fontId="30" fillId="0" borderId="0" xfId="0" applyFont="1" applyAlignment="1">
      <alignment wrapText="1"/>
    </xf>
    <xf numFmtId="0" fontId="26" fillId="0" borderId="0" xfId="0" applyFont="1" applyBorder="1" applyAlignment="1">
      <alignment wrapText="1"/>
    </xf>
    <xf numFmtId="0" fontId="28" fillId="0" borderId="0" xfId="0" applyFont="1" applyAlignment="1">
      <alignment horizontal="center" wrapText="1"/>
    </xf>
    <xf numFmtId="0" fontId="25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1" fillId="0" borderId="0" xfId="0" applyFont="1" applyAlignment="1">
      <alignment wrapText="1"/>
    </xf>
    <xf numFmtId="0" fontId="21" fillId="0" borderId="0" xfId="0" applyFont="1" applyAlignment="1">
      <alignment horizontal="center" wrapText="1"/>
    </xf>
    <xf numFmtId="0" fontId="19" fillId="2" borderId="1" xfId="0" applyFont="1" applyFill="1" applyBorder="1" applyAlignment="1">
      <alignment wrapText="1"/>
    </xf>
    <xf numFmtId="2" fontId="19" fillId="0" borderId="1" xfId="0" applyNumberFormat="1" applyFont="1" applyBorder="1" applyAlignment="1">
      <alignment horizontal="right" wrapText="1"/>
    </xf>
    <xf numFmtId="2" fontId="19" fillId="0" borderId="7" xfId="0" applyNumberFormat="1" applyFont="1" applyBorder="1" applyAlignment="1">
      <alignment wrapText="1"/>
    </xf>
    <xf numFmtId="0" fontId="19" fillId="0" borderId="0" xfId="0" applyFont="1" applyBorder="1" applyAlignment="1">
      <alignment horizontal="center" wrapText="1"/>
    </xf>
    <xf numFmtId="0" fontId="19" fillId="0" borderId="0" xfId="0" applyFont="1" applyAlignment="1">
      <alignment horizontal="left" wrapText="1"/>
    </xf>
    <xf numFmtId="0" fontId="20" fillId="0" borderId="0" xfId="0" applyFont="1" applyAlignment="1">
      <alignment horizontal="center" wrapText="1"/>
    </xf>
    <xf numFmtId="0" fontId="20" fillId="0" borderId="0" xfId="0" applyFont="1" applyAlignment="1">
      <alignment wrapText="1"/>
    </xf>
    <xf numFmtId="0" fontId="31" fillId="0" borderId="0" xfId="0" applyFont="1" applyAlignment="1">
      <alignment wrapText="1"/>
    </xf>
    <xf numFmtId="0" fontId="30" fillId="0" borderId="0" xfId="0" applyFont="1" applyBorder="1" applyAlignment="1">
      <alignment wrapText="1"/>
    </xf>
    <xf numFmtId="0" fontId="2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36" fillId="0" borderId="0" xfId="0" applyFont="1" applyBorder="1" applyAlignment="1">
      <alignment horizontal="right" wrapText="1"/>
    </xf>
    <xf numFmtId="0" fontId="32" fillId="0" borderId="0" xfId="0" applyFont="1" applyAlignment="1">
      <alignment horizontal="left" wrapText="1"/>
    </xf>
    <xf numFmtId="0" fontId="33" fillId="0" borderId="0" xfId="0" applyFont="1" applyAlignment="1">
      <alignment horizontal="left" wrapText="1"/>
    </xf>
    <xf numFmtId="0" fontId="32" fillId="0" borderId="0" xfId="0" applyFont="1" applyAlignment="1">
      <alignment wrapText="1"/>
    </xf>
    <xf numFmtId="0" fontId="36" fillId="0" borderId="0" xfId="0" applyFont="1" applyBorder="1" applyAlignment="1">
      <alignment wrapText="1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4" fillId="0" borderId="0" xfId="0" applyFont="1" applyAlignment="1">
      <alignment horizontal="center" wrapText="1"/>
    </xf>
    <xf numFmtId="0" fontId="35" fillId="0" borderId="0" xfId="0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left" wrapText="1"/>
    </xf>
    <xf numFmtId="0" fontId="21" fillId="0" borderId="0" xfId="0" applyFont="1" applyAlignment="1">
      <alignment horizontal="left" wrapText="1"/>
    </xf>
    <xf numFmtId="0" fontId="20" fillId="0" borderId="0" xfId="0" applyFont="1" applyAlignment="1">
      <alignment horizontal="right" wrapText="1"/>
    </xf>
    <xf numFmtId="0" fontId="19" fillId="0" borderId="5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wrapText="1"/>
    </xf>
    <xf numFmtId="0" fontId="7" fillId="0" borderId="6" xfId="0" applyFont="1" applyBorder="1" applyAlignment="1">
      <alignment horizontal="center" wrapText="1"/>
    </xf>
    <xf numFmtId="0" fontId="19" fillId="0" borderId="2" xfId="0" applyFont="1" applyBorder="1" applyAlignment="1">
      <alignment horizontal="center" vertical="center" wrapText="1"/>
    </xf>
    <xf numFmtId="0" fontId="19" fillId="0" borderId="6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left" wrapText="1"/>
    </xf>
    <xf numFmtId="0" fontId="26" fillId="0" borderId="0" xfId="0" applyFont="1" applyBorder="1" applyAlignment="1">
      <alignment horizontal="left" wrapText="1"/>
    </xf>
    <xf numFmtId="0" fontId="25" fillId="0" borderId="0" xfId="0" applyFont="1" applyAlignment="1">
      <alignment horizontal="left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wrapText="1"/>
    </xf>
    <xf numFmtId="0" fontId="9" fillId="0" borderId="0" xfId="0" applyFont="1" applyAlignment="1">
      <alignment wrapText="1"/>
    </xf>
    <xf numFmtId="0" fontId="29" fillId="0" borderId="0" xfId="0" applyFont="1" applyAlignment="1">
      <alignment wrapText="1"/>
    </xf>
    <xf numFmtId="0" fontId="4" fillId="0" borderId="0" xfId="0" applyFont="1" applyAlignment="1">
      <alignment wrapText="1"/>
    </xf>
    <xf numFmtId="0" fontId="19" fillId="0" borderId="1" xfId="0" applyFont="1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24" fillId="0" borderId="0" xfId="0" applyFont="1" applyAlignment="1">
      <alignment wrapText="1"/>
    </xf>
  </cellXfs>
  <cellStyles count="2">
    <cellStyle name="Обычный" xfId="0" builtinId="0"/>
    <cellStyle name="Обычный_ПОСТАНОВА НКРЕ №242 (ДОДАТКИ)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even\AppData\Local\Temp\&#1057;&#1090;&#1088;&#1091;&#1082;&#1090;&#1091;&#1088;&#1072;%20&#1090;&#1072;&#1088;&#1080;&#1092;&#109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ДАТОК 0"/>
      <sheetName val="СТР.ВИРОБ."/>
      <sheetName val="виробн."/>
      <sheetName val="СТР.ТРАНСПОРТ."/>
      <sheetName val="транспорт."/>
      <sheetName val="СТР.ПОСТАЧ."/>
      <sheetName val="СТРУКТУРА"/>
      <sheetName val="ДОДАТОК2"/>
      <sheetName val="ДОДАТОК 3"/>
      <sheetName val="ДОДАТОК 4"/>
      <sheetName val="Директору"/>
    </sheetNames>
    <sheetDataSet>
      <sheetData sheetId="0"/>
      <sheetData sheetId="1"/>
      <sheetData sheetId="2">
        <row r="15">
          <cell r="G15">
            <v>243.49</v>
          </cell>
          <cell r="I15">
            <v>279.88</v>
          </cell>
          <cell r="K15">
            <v>33.256999999999998</v>
          </cell>
        </row>
        <row r="17">
          <cell r="G17">
            <v>19.91</v>
          </cell>
          <cell r="I17">
            <v>22.89</v>
          </cell>
          <cell r="K17">
            <v>2.72</v>
          </cell>
        </row>
        <row r="18">
          <cell r="G18">
            <v>270.3</v>
          </cell>
          <cell r="I18">
            <v>310.7</v>
          </cell>
          <cell r="K18">
            <v>36.917999999999999</v>
          </cell>
        </row>
        <row r="19">
          <cell r="G19">
            <v>2455.5700000000002</v>
          </cell>
          <cell r="I19">
            <v>2822.59</v>
          </cell>
          <cell r="K19">
            <v>335.392</v>
          </cell>
        </row>
        <row r="21">
          <cell r="G21">
            <v>531.25</v>
          </cell>
          <cell r="I21">
            <v>610.65</v>
          </cell>
          <cell r="K21">
            <v>72.56</v>
          </cell>
        </row>
        <row r="22">
          <cell r="G22">
            <v>376.37</v>
          </cell>
          <cell r="I22">
            <v>432.62</v>
          </cell>
          <cell r="K22">
            <v>51.405000000000001</v>
          </cell>
        </row>
        <row r="23">
          <cell r="G23">
            <v>160.41</v>
          </cell>
          <cell r="I23">
            <v>184.38</v>
          </cell>
          <cell r="K23">
            <v>21.908999999999999</v>
          </cell>
        </row>
        <row r="36">
          <cell r="H36">
            <v>0</v>
          </cell>
          <cell r="J36">
            <v>0</v>
          </cell>
        </row>
        <row r="37">
          <cell r="H37">
            <v>0</v>
          </cell>
          <cell r="J37">
            <v>0</v>
          </cell>
        </row>
      </sheetData>
      <sheetData sheetId="3"/>
      <sheetData sheetId="4">
        <row r="14">
          <cell r="G14">
            <v>841.4</v>
          </cell>
          <cell r="I14">
            <v>967.15</v>
          </cell>
          <cell r="K14">
            <v>114.92100000000001</v>
          </cell>
        </row>
        <row r="15">
          <cell r="G15">
            <v>108.76</v>
          </cell>
          <cell r="I15">
            <v>125.02</v>
          </cell>
          <cell r="K15">
            <v>14.855</v>
          </cell>
        </row>
        <row r="16">
          <cell r="G16">
            <v>147.81</v>
          </cell>
          <cell r="I16">
            <v>169.9</v>
          </cell>
          <cell r="K16">
            <v>20.187999999999999</v>
          </cell>
        </row>
        <row r="18">
          <cell r="G18">
            <v>588.83000000000004</v>
          </cell>
          <cell r="I18">
            <v>676.84</v>
          </cell>
          <cell r="K18">
            <v>80.424999999999997</v>
          </cell>
        </row>
        <row r="20">
          <cell r="G20">
            <v>129.54</v>
          </cell>
          <cell r="I20">
            <v>148.9</v>
          </cell>
          <cell r="K20">
            <v>17.693000000000001</v>
          </cell>
        </row>
        <row r="21">
          <cell r="G21">
            <v>198.85</v>
          </cell>
          <cell r="I21">
            <v>228.57</v>
          </cell>
          <cell r="K21">
            <v>27.16</v>
          </cell>
        </row>
        <row r="22">
          <cell r="G22">
            <v>72.38</v>
          </cell>
          <cell r="I22">
            <v>83.2</v>
          </cell>
          <cell r="K22">
            <v>9.8859999999999992</v>
          </cell>
        </row>
      </sheetData>
      <sheetData sheetId="5">
        <row r="13">
          <cell r="E13">
            <v>83.1</v>
          </cell>
          <cell r="G13">
            <v>95.53</v>
          </cell>
          <cell r="I13">
            <v>11.351000000000001</v>
          </cell>
        </row>
        <row r="15">
          <cell r="E15">
            <v>18.28</v>
          </cell>
          <cell r="G15">
            <v>21.02</v>
          </cell>
          <cell r="I15">
            <v>2.4969999999999999</v>
          </cell>
        </row>
        <row r="16">
          <cell r="E16">
            <v>0</v>
          </cell>
          <cell r="G16">
            <v>0</v>
          </cell>
          <cell r="I16">
            <v>0</v>
          </cell>
        </row>
        <row r="17">
          <cell r="E17">
            <v>15.01</v>
          </cell>
          <cell r="G17">
            <v>17.260000000000002</v>
          </cell>
          <cell r="I17">
            <v>2.0510000000000002</v>
          </cell>
        </row>
      </sheetData>
      <sheetData sheetId="6"/>
      <sheetData sheetId="7">
        <row r="13">
          <cell r="G13">
            <v>4991.6200000000008</v>
          </cell>
        </row>
        <row r="14">
          <cell r="G14">
            <v>4772.2700000000004</v>
          </cell>
        </row>
        <row r="38">
          <cell r="F38">
            <v>0</v>
          </cell>
          <cell r="G38">
            <v>0</v>
          </cell>
        </row>
        <row r="39">
          <cell r="F39">
            <v>0</v>
          </cell>
          <cell r="G39">
            <v>0</v>
          </cell>
        </row>
      </sheetData>
      <sheetData sheetId="8">
        <row r="12">
          <cell r="G12">
            <v>278.33000000000004</v>
          </cell>
        </row>
        <row r="13">
          <cell r="G13">
            <v>266.10000000000002</v>
          </cell>
        </row>
        <row r="32">
          <cell r="F32">
            <v>0</v>
          </cell>
          <cell r="G32">
            <v>0</v>
          </cell>
        </row>
        <row r="33">
          <cell r="F33">
            <v>0</v>
          </cell>
          <cell r="G33">
            <v>0</v>
          </cell>
        </row>
      </sheetData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view="pageBreakPreview" zoomScale="60" zoomScaleNormal="45" workbookViewId="0">
      <selection activeCell="A8" sqref="A8:J8"/>
    </sheetView>
  </sheetViews>
  <sheetFormatPr defaultRowHeight="15" x14ac:dyDescent="0.25"/>
  <cols>
    <col min="1" max="1" width="11.140625" style="3" customWidth="1"/>
    <col min="2" max="2" width="71" style="3" customWidth="1"/>
    <col min="3" max="3" width="0.140625" style="3" hidden="1" customWidth="1"/>
    <col min="4" max="4" width="16.42578125" style="3" hidden="1" customWidth="1"/>
    <col min="5" max="5" width="19.5703125" style="3" hidden="1" customWidth="1"/>
    <col min="6" max="6" width="17.5703125" style="3" hidden="1" customWidth="1"/>
    <col min="7" max="7" width="18.140625" style="3" customWidth="1"/>
    <col min="8" max="8" width="17" style="3" customWidth="1"/>
    <col min="9" max="9" width="18.140625" style="3" customWidth="1"/>
    <col min="10" max="10" width="17.28515625" style="3" customWidth="1"/>
    <col min="11" max="11" width="18.42578125" style="3" customWidth="1"/>
    <col min="12" max="13" width="11.140625" style="3" customWidth="1"/>
    <col min="14" max="14" width="11.42578125" style="3" bestFit="1" customWidth="1"/>
    <col min="15" max="15" width="14.7109375" style="3" customWidth="1"/>
    <col min="16" max="256" width="9.140625" style="3"/>
    <col min="257" max="257" width="11.140625" style="3" customWidth="1"/>
    <col min="258" max="258" width="71.5703125" style="3" customWidth="1"/>
    <col min="259" max="259" width="18.7109375" style="3" customWidth="1"/>
    <col min="260" max="260" width="16.42578125" style="3" customWidth="1"/>
    <col min="261" max="261" width="19.5703125" style="3" customWidth="1"/>
    <col min="262" max="262" width="17.5703125" style="3" customWidth="1"/>
    <col min="263" max="263" width="18.140625" style="3" customWidth="1"/>
    <col min="264" max="264" width="18" style="3" customWidth="1"/>
    <col min="265" max="265" width="18.140625" style="3" customWidth="1"/>
    <col min="266" max="266" width="17.28515625" style="3" customWidth="1"/>
    <col min="267" max="267" width="18.42578125" style="3" customWidth="1"/>
    <col min="268" max="269" width="11.140625" style="3" customWidth="1"/>
    <col min="270" max="270" width="11.42578125" style="3" bestFit="1" customWidth="1"/>
    <col min="271" max="271" width="14.7109375" style="3" customWidth="1"/>
    <col min="272" max="512" width="9.140625" style="3"/>
    <col min="513" max="513" width="11.140625" style="3" customWidth="1"/>
    <col min="514" max="514" width="71.5703125" style="3" customWidth="1"/>
    <col min="515" max="515" width="18.7109375" style="3" customWidth="1"/>
    <col min="516" max="516" width="16.42578125" style="3" customWidth="1"/>
    <col min="517" max="517" width="19.5703125" style="3" customWidth="1"/>
    <col min="518" max="518" width="17.5703125" style="3" customWidth="1"/>
    <col min="519" max="519" width="18.140625" style="3" customWidth="1"/>
    <col min="520" max="520" width="18" style="3" customWidth="1"/>
    <col min="521" max="521" width="18.140625" style="3" customWidth="1"/>
    <col min="522" max="522" width="17.28515625" style="3" customWidth="1"/>
    <col min="523" max="523" width="18.42578125" style="3" customWidth="1"/>
    <col min="524" max="525" width="11.140625" style="3" customWidth="1"/>
    <col min="526" max="526" width="11.42578125" style="3" bestFit="1" customWidth="1"/>
    <col min="527" max="527" width="14.7109375" style="3" customWidth="1"/>
    <col min="528" max="768" width="9.140625" style="3"/>
    <col min="769" max="769" width="11.140625" style="3" customWidth="1"/>
    <col min="770" max="770" width="71.5703125" style="3" customWidth="1"/>
    <col min="771" max="771" width="18.7109375" style="3" customWidth="1"/>
    <col min="772" max="772" width="16.42578125" style="3" customWidth="1"/>
    <col min="773" max="773" width="19.5703125" style="3" customWidth="1"/>
    <col min="774" max="774" width="17.5703125" style="3" customWidth="1"/>
    <col min="775" max="775" width="18.140625" style="3" customWidth="1"/>
    <col min="776" max="776" width="18" style="3" customWidth="1"/>
    <col min="777" max="777" width="18.140625" style="3" customWidth="1"/>
    <col min="778" max="778" width="17.28515625" style="3" customWidth="1"/>
    <col min="779" max="779" width="18.42578125" style="3" customWidth="1"/>
    <col min="780" max="781" width="11.140625" style="3" customWidth="1"/>
    <col min="782" max="782" width="11.42578125" style="3" bestFit="1" customWidth="1"/>
    <col min="783" max="783" width="14.7109375" style="3" customWidth="1"/>
    <col min="784" max="1024" width="9.140625" style="3"/>
    <col min="1025" max="1025" width="11.140625" style="3" customWidth="1"/>
    <col min="1026" max="1026" width="71.5703125" style="3" customWidth="1"/>
    <col min="1027" max="1027" width="18.7109375" style="3" customWidth="1"/>
    <col min="1028" max="1028" width="16.42578125" style="3" customWidth="1"/>
    <col min="1029" max="1029" width="19.5703125" style="3" customWidth="1"/>
    <col min="1030" max="1030" width="17.5703125" style="3" customWidth="1"/>
    <col min="1031" max="1031" width="18.140625" style="3" customWidth="1"/>
    <col min="1032" max="1032" width="18" style="3" customWidth="1"/>
    <col min="1033" max="1033" width="18.140625" style="3" customWidth="1"/>
    <col min="1034" max="1034" width="17.28515625" style="3" customWidth="1"/>
    <col min="1035" max="1035" width="18.42578125" style="3" customWidth="1"/>
    <col min="1036" max="1037" width="11.140625" style="3" customWidth="1"/>
    <col min="1038" max="1038" width="11.42578125" style="3" bestFit="1" customWidth="1"/>
    <col min="1039" max="1039" width="14.7109375" style="3" customWidth="1"/>
    <col min="1040" max="1280" width="9.140625" style="3"/>
    <col min="1281" max="1281" width="11.140625" style="3" customWidth="1"/>
    <col min="1282" max="1282" width="71.5703125" style="3" customWidth="1"/>
    <col min="1283" max="1283" width="18.7109375" style="3" customWidth="1"/>
    <col min="1284" max="1284" width="16.42578125" style="3" customWidth="1"/>
    <col min="1285" max="1285" width="19.5703125" style="3" customWidth="1"/>
    <col min="1286" max="1286" width="17.5703125" style="3" customWidth="1"/>
    <col min="1287" max="1287" width="18.140625" style="3" customWidth="1"/>
    <col min="1288" max="1288" width="18" style="3" customWidth="1"/>
    <col min="1289" max="1289" width="18.140625" style="3" customWidth="1"/>
    <col min="1290" max="1290" width="17.28515625" style="3" customWidth="1"/>
    <col min="1291" max="1291" width="18.42578125" style="3" customWidth="1"/>
    <col min="1292" max="1293" width="11.140625" style="3" customWidth="1"/>
    <col min="1294" max="1294" width="11.42578125" style="3" bestFit="1" customWidth="1"/>
    <col min="1295" max="1295" width="14.7109375" style="3" customWidth="1"/>
    <col min="1296" max="1536" width="9.140625" style="3"/>
    <col min="1537" max="1537" width="11.140625" style="3" customWidth="1"/>
    <col min="1538" max="1538" width="71.5703125" style="3" customWidth="1"/>
    <col min="1539" max="1539" width="18.7109375" style="3" customWidth="1"/>
    <col min="1540" max="1540" width="16.42578125" style="3" customWidth="1"/>
    <col min="1541" max="1541" width="19.5703125" style="3" customWidth="1"/>
    <col min="1542" max="1542" width="17.5703125" style="3" customWidth="1"/>
    <col min="1543" max="1543" width="18.140625" style="3" customWidth="1"/>
    <col min="1544" max="1544" width="18" style="3" customWidth="1"/>
    <col min="1545" max="1545" width="18.140625" style="3" customWidth="1"/>
    <col min="1546" max="1546" width="17.28515625" style="3" customWidth="1"/>
    <col min="1547" max="1547" width="18.42578125" style="3" customWidth="1"/>
    <col min="1548" max="1549" width="11.140625" style="3" customWidth="1"/>
    <col min="1550" max="1550" width="11.42578125" style="3" bestFit="1" customWidth="1"/>
    <col min="1551" max="1551" width="14.7109375" style="3" customWidth="1"/>
    <col min="1552" max="1792" width="9.140625" style="3"/>
    <col min="1793" max="1793" width="11.140625" style="3" customWidth="1"/>
    <col min="1794" max="1794" width="71.5703125" style="3" customWidth="1"/>
    <col min="1795" max="1795" width="18.7109375" style="3" customWidth="1"/>
    <col min="1796" max="1796" width="16.42578125" style="3" customWidth="1"/>
    <col min="1797" max="1797" width="19.5703125" style="3" customWidth="1"/>
    <col min="1798" max="1798" width="17.5703125" style="3" customWidth="1"/>
    <col min="1799" max="1799" width="18.140625" style="3" customWidth="1"/>
    <col min="1800" max="1800" width="18" style="3" customWidth="1"/>
    <col min="1801" max="1801" width="18.140625" style="3" customWidth="1"/>
    <col min="1802" max="1802" width="17.28515625" style="3" customWidth="1"/>
    <col min="1803" max="1803" width="18.42578125" style="3" customWidth="1"/>
    <col min="1804" max="1805" width="11.140625" style="3" customWidth="1"/>
    <col min="1806" max="1806" width="11.42578125" style="3" bestFit="1" customWidth="1"/>
    <col min="1807" max="1807" width="14.7109375" style="3" customWidth="1"/>
    <col min="1808" max="2048" width="9.140625" style="3"/>
    <col min="2049" max="2049" width="11.140625" style="3" customWidth="1"/>
    <col min="2050" max="2050" width="71.5703125" style="3" customWidth="1"/>
    <col min="2051" max="2051" width="18.7109375" style="3" customWidth="1"/>
    <col min="2052" max="2052" width="16.42578125" style="3" customWidth="1"/>
    <col min="2053" max="2053" width="19.5703125" style="3" customWidth="1"/>
    <col min="2054" max="2054" width="17.5703125" style="3" customWidth="1"/>
    <col min="2055" max="2055" width="18.140625" style="3" customWidth="1"/>
    <col min="2056" max="2056" width="18" style="3" customWidth="1"/>
    <col min="2057" max="2057" width="18.140625" style="3" customWidth="1"/>
    <col min="2058" max="2058" width="17.28515625" style="3" customWidth="1"/>
    <col min="2059" max="2059" width="18.42578125" style="3" customWidth="1"/>
    <col min="2060" max="2061" width="11.140625" style="3" customWidth="1"/>
    <col min="2062" max="2062" width="11.42578125" style="3" bestFit="1" customWidth="1"/>
    <col min="2063" max="2063" width="14.7109375" style="3" customWidth="1"/>
    <col min="2064" max="2304" width="9.140625" style="3"/>
    <col min="2305" max="2305" width="11.140625" style="3" customWidth="1"/>
    <col min="2306" max="2306" width="71.5703125" style="3" customWidth="1"/>
    <col min="2307" max="2307" width="18.7109375" style="3" customWidth="1"/>
    <col min="2308" max="2308" width="16.42578125" style="3" customWidth="1"/>
    <col min="2309" max="2309" width="19.5703125" style="3" customWidth="1"/>
    <col min="2310" max="2310" width="17.5703125" style="3" customWidth="1"/>
    <col min="2311" max="2311" width="18.140625" style="3" customWidth="1"/>
    <col min="2312" max="2312" width="18" style="3" customWidth="1"/>
    <col min="2313" max="2313" width="18.140625" style="3" customWidth="1"/>
    <col min="2314" max="2314" width="17.28515625" style="3" customWidth="1"/>
    <col min="2315" max="2315" width="18.42578125" style="3" customWidth="1"/>
    <col min="2316" max="2317" width="11.140625" style="3" customWidth="1"/>
    <col min="2318" max="2318" width="11.42578125" style="3" bestFit="1" customWidth="1"/>
    <col min="2319" max="2319" width="14.7109375" style="3" customWidth="1"/>
    <col min="2320" max="2560" width="9.140625" style="3"/>
    <col min="2561" max="2561" width="11.140625" style="3" customWidth="1"/>
    <col min="2562" max="2562" width="71.5703125" style="3" customWidth="1"/>
    <col min="2563" max="2563" width="18.7109375" style="3" customWidth="1"/>
    <col min="2564" max="2564" width="16.42578125" style="3" customWidth="1"/>
    <col min="2565" max="2565" width="19.5703125" style="3" customWidth="1"/>
    <col min="2566" max="2566" width="17.5703125" style="3" customWidth="1"/>
    <col min="2567" max="2567" width="18.140625" style="3" customWidth="1"/>
    <col min="2568" max="2568" width="18" style="3" customWidth="1"/>
    <col min="2569" max="2569" width="18.140625" style="3" customWidth="1"/>
    <col min="2570" max="2570" width="17.28515625" style="3" customWidth="1"/>
    <col min="2571" max="2571" width="18.42578125" style="3" customWidth="1"/>
    <col min="2572" max="2573" width="11.140625" style="3" customWidth="1"/>
    <col min="2574" max="2574" width="11.42578125" style="3" bestFit="1" customWidth="1"/>
    <col min="2575" max="2575" width="14.7109375" style="3" customWidth="1"/>
    <col min="2576" max="2816" width="9.140625" style="3"/>
    <col min="2817" max="2817" width="11.140625" style="3" customWidth="1"/>
    <col min="2818" max="2818" width="71.5703125" style="3" customWidth="1"/>
    <col min="2819" max="2819" width="18.7109375" style="3" customWidth="1"/>
    <col min="2820" max="2820" width="16.42578125" style="3" customWidth="1"/>
    <col min="2821" max="2821" width="19.5703125" style="3" customWidth="1"/>
    <col min="2822" max="2822" width="17.5703125" style="3" customWidth="1"/>
    <col min="2823" max="2823" width="18.140625" style="3" customWidth="1"/>
    <col min="2824" max="2824" width="18" style="3" customWidth="1"/>
    <col min="2825" max="2825" width="18.140625" style="3" customWidth="1"/>
    <col min="2826" max="2826" width="17.28515625" style="3" customWidth="1"/>
    <col min="2827" max="2827" width="18.42578125" style="3" customWidth="1"/>
    <col min="2828" max="2829" width="11.140625" style="3" customWidth="1"/>
    <col min="2830" max="2830" width="11.42578125" style="3" bestFit="1" customWidth="1"/>
    <col min="2831" max="2831" width="14.7109375" style="3" customWidth="1"/>
    <col min="2832" max="3072" width="9.140625" style="3"/>
    <col min="3073" max="3073" width="11.140625" style="3" customWidth="1"/>
    <col min="3074" max="3074" width="71.5703125" style="3" customWidth="1"/>
    <col min="3075" max="3075" width="18.7109375" style="3" customWidth="1"/>
    <col min="3076" max="3076" width="16.42578125" style="3" customWidth="1"/>
    <col min="3077" max="3077" width="19.5703125" style="3" customWidth="1"/>
    <col min="3078" max="3078" width="17.5703125" style="3" customWidth="1"/>
    <col min="3079" max="3079" width="18.140625" style="3" customWidth="1"/>
    <col min="3080" max="3080" width="18" style="3" customWidth="1"/>
    <col min="3081" max="3081" width="18.140625" style="3" customWidth="1"/>
    <col min="3082" max="3082" width="17.28515625" style="3" customWidth="1"/>
    <col min="3083" max="3083" width="18.42578125" style="3" customWidth="1"/>
    <col min="3084" max="3085" width="11.140625" style="3" customWidth="1"/>
    <col min="3086" max="3086" width="11.42578125" style="3" bestFit="1" customWidth="1"/>
    <col min="3087" max="3087" width="14.7109375" style="3" customWidth="1"/>
    <col min="3088" max="3328" width="9.140625" style="3"/>
    <col min="3329" max="3329" width="11.140625" style="3" customWidth="1"/>
    <col min="3330" max="3330" width="71.5703125" style="3" customWidth="1"/>
    <col min="3331" max="3331" width="18.7109375" style="3" customWidth="1"/>
    <col min="3332" max="3332" width="16.42578125" style="3" customWidth="1"/>
    <col min="3333" max="3333" width="19.5703125" style="3" customWidth="1"/>
    <col min="3334" max="3334" width="17.5703125" style="3" customWidth="1"/>
    <col min="3335" max="3335" width="18.140625" style="3" customWidth="1"/>
    <col min="3336" max="3336" width="18" style="3" customWidth="1"/>
    <col min="3337" max="3337" width="18.140625" style="3" customWidth="1"/>
    <col min="3338" max="3338" width="17.28515625" style="3" customWidth="1"/>
    <col min="3339" max="3339" width="18.42578125" style="3" customWidth="1"/>
    <col min="3340" max="3341" width="11.140625" style="3" customWidth="1"/>
    <col min="3342" max="3342" width="11.42578125" style="3" bestFit="1" customWidth="1"/>
    <col min="3343" max="3343" width="14.7109375" style="3" customWidth="1"/>
    <col min="3344" max="3584" width="9.140625" style="3"/>
    <col min="3585" max="3585" width="11.140625" style="3" customWidth="1"/>
    <col min="3586" max="3586" width="71.5703125" style="3" customWidth="1"/>
    <col min="3587" max="3587" width="18.7109375" style="3" customWidth="1"/>
    <col min="3588" max="3588" width="16.42578125" style="3" customWidth="1"/>
    <col min="3589" max="3589" width="19.5703125" style="3" customWidth="1"/>
    <col min="3590" max="3590" width="17.5703125" style="3" customWidth="1"/>
    <col min="3591" max="3591" width="18.140625" style="3" customWidth="1"/>
    <col min="3592" max="3592" width="18" style="3" customWidth="1"/>
    <col min="3593" max="3593" width="18.140625" style="3" customWidth="1"/>
    <col min="3594" max="3594" width="17.28515625" style="3" customWidth="1"/>
    <col min="3595" max="3595" width="18.42578125" style="3" customWidth="1"/>
    <col min="3596" max="3597" width="11.140625" style="3" customWidth="1"/>
    <col min="3598" max="3598" width="11.42578125" style="3" bestFit="1" customWidth="1"/>
    <col min="3599" max="3599" width="14.7109375" style="3" customWidth="1"/>
    <col min="3600" max="3840" width="9.140625" style="3"/>
    <col min="3841" max="3841" width="11.140625" style="3" customWidth="1"/>
    <col min="3842" max="3842" width="71.5703125" style="3" customWidth="1"/>
    <col min="3843" max="3843" width="18.7109375" style="3" customWidth="1"/>
    <col min="3844" max="3844" width="16.42578125" style="3" customWidth="1"/>
    <col min="3845" max="3845" width="19.5703125" style="3" customWidth="1"/>
    <col min="3846" max="3846" width="17.5703125" style="3" customWidth="1"/>
    <col min="3847" max="3847" width="18.140625" style="3" customWidth="1"/>
    <col min="3848" max="3848" width="18" style="3" customWidth="1"/>
    <col min="3849" max="3849" width="18.140625" style="3" customWidth="1"/>
    <col min="3850" max="3850" width="17.28515625" style="3" customWidth="1"/>
    <col min="3851" max="3851" width="18.42578125" style="3" customWidth="1"/>
    <col min="3852" max="3853" width="11.140625" style="3" customWidth="1"/>
    <col min="3854" max="3854" width="11.42578125" style="3" bestFit="1" customWidth="1"/>
    <col min="3855" max="3855" width="14.7109375" style="3" customWidth="1"/>
    <col min="3856" max="4096" width="9.140625" style="3"/>
    <col min="4097" max="4097" width="11.140625" style="3" customWidth="1"/>
    <col min="4098" max="4098" width="71.5703125" style="3" customWidth="1"/>
    <col min="4099" max="4099" width="18.7109375" style="3" customWidth="1"/>
    <col min="4100" max="4100" width="16.42578125" style="3" customWidth="1"/>
    <col min="4101" max="4101" width="19.5703125" style="3" customWidth="1"/>
    <col min="4102" max="4102" width="17.5703125" style="3" customWidth="1"/>
    <col min="4103" max="4103" width="18.140625" style="3" customWidth="1"/>
    <col min="4104" max="4104" width="18" style="3" customWidth="1"/>
    <col min="4105" max="4105" width="18.140625" style="3" customWidth="1"/>
    <col min="4106" max="4106" width="17.28515625" style="3" customWidth="1"/>
    <col min="4107" max="4107" width="18.42578125" style="3" customWidth="1"/>
    <col min="4108" max="4109" width="11.140625" style="3" customWidth="1"/>
    <col min="4110" max="4110" width="11.42578125" style="3" bestFit="1" customWidth="1"/>
    <col min="4111" max="4111" width="14.7109375" style="3" customWidth="1"/>
    <col min="4112" max="4352" width="9.140625" style="3"/>
    <col min="4353" max="4353" width="11.140625" style="3" customWidth="1"/>
    <col min="4354" max="4354" width="71.5703125" style="3" customWidth="1"/>
    <col min="4355" max="4355" width="18.7109375" style="3" customWidth="1"/>
    <col min="4356" max="4356" width="16.42578125" style="3" customWidth="1"/>
    <col min="4357" max="4357" width="19.5703125" style="3" customWidth="1"/>
    <col min="4358" max="4358" width="17.5703125" style="3" customWidth="1"/>
    <col min="4359" max="4359" width="18.140625" style="3" customWidth="1"/>
    <col min="4360" max="4360" width="18" style="3" customWidth="1"/>
    <col min="4361" max="4361" width="18.140625" style="3" customWidth="1"/>
    <col min="4362" max="4362" width="17.28515625" style="3" customWidth="1"/>
    <col min="4363" max="4363" width="18.42578125" style="3" customWidth="1"/>
    <col min="4364" max="4365" width="11.140625" style="3" customWidth="1"/>
    <col min="4366" max="4366" width="11.42578125" style="3" bestFit="1" customWidth="1"/>
    <col min="4367" max="4367" width="14.7109375" style="3" customWidth="1"/>
    <col min="4368" max="4608" width="9.140625" style="3"/>
    <col min="4609" max="4609" width="11.140625" style="3" customWidth="1"/>
    <col min="4610" max="4610" width="71.5703125" style="3" customWidth="1"/>
    <col min="4611" max="4611" width="18.7109375" style="3" customWidth="1"/>
    <col min="4612" max="4612" width="16.42578125" style="3" customWidth="1"/>
    <col min="4613" max="4613" width="19.5703125" style="3" customWidth="1"/>
    <col min="4614" max="4614" width="17.5703125" style="3" customWidth="1"/>
    <col min="4615" max="4615" width="18.140625" style="3" customWidth="1"/>
    <col min="4616" max="4616" width="18" style="3" customWidth="1"/>
    <col min="4617" max="4617" width="18.140625" style="3" customWidth="1"/>
    <col min="4618" max="4618" width="17.28515625" style="3" customWidth="1"/>
    <col min="4619" max="4619" width="18.42578125" style="3" customWidth="1"/>
    <col min="4620" max="4621" width="11.140625" style="3" customWidth="1"/>
    <col min="4622" max="4622" width="11.42578125" style="3" bestFit="1" customWidth="1"/>
    <col min="4623" max="4623" width="14.7109375" style="3" customWidth="1"/>
    <col min="4624" max="4864" width="9.140625" style="3"/>
    <col min="4865" max="4865" width="11.140625" style="3" customWidth="1"/>
    <col min="4866" max="4866" width="71.5703125" style="3" customWidth="1"/>
    <col min="4867" max="4867" width="18.7109375" style="3" customWidth="1"/>
    <col min="4868" max="4868" width="16.42578125" style="3" customWidth="1"/>
    <col min="4869" max="4869" width="19.5703125" style="3" customWidth="1"/>
    <col min="4870" max="4870" width="17.5703125" style="3" customWidth="1"/>
    <col min="4871" max="4871" width="18.140625" style="3" customWidth="1"/>
    <col min="4872" max="4872" width="18" style="3" customWidth="1"/>
    <col min="4873" max="4873" width="18.140625" style="3" customWidth="1"/>
    <col min="4874" max="4874" width="17.28515625" style="3" customWidth="1"/>
    <col min="4875" max="4875" width="18.42578125" style="3" customWidth="1"/>
    <col min="4876" max="4877" width="11.140625" style="3" customWidth="1"/>
    <col min="4878" max="4878" width="11.42578125" style="3" bestFit="1" customWidth="1"/>
    <col min="4879" max="4879" width="14.7109375" style="3" customWidth="1"/>
    <col min="4880" max="5120" width="9.140625" style="3"/>
    <col min="5121" max="5121" width="11.140625" style="3" customWidth="1"/>
    <col min="5122" max="5122" width="71.5703125" style="3" customWidth="1"/>
    <col min="5123" max="5123" width="18.7109375" style="3" customWidth="1"/>
    <col min="5124" max="5124" width="16.42578125" style="3" customWidth="1"/>
    <col min="5125" max="5125" width="19.5703125" style="3" customWidth="1"/>
    <col min="5126" max="5126" width="17.5703125" style="3" customWidth="1"/>
    <col min="5127" max="5127" width="18.140625" style="3" customWidth="1"/>
    <col min="5128" max="5128" width="18" style="3" customWidth="1"/>
    <col min="5129" max="5129" width="18.140625" style="3" customWidth="1"/>
    <col min="5130" max="5130" width="17.28515625" style="3" customWidth="1"/>
    <col min="5131" max="5131" width="18.42578125" style="3" customWidth="1"/>
    <col min="5132" max="5133" width="11.140625" style="3" customWidth="1"/>
    <col min="5134" max="5134" width="11.42578125" style="3" bestFit="1" customWidth="1"/>
    <col min="5135" max="5135" width="14.7109375" style="3" customWidth="1"/>
    <col min="5136" max="5376" width="9.140625" style="3"/>
    <col min="5377" max="5377" width="11.140625" style="3" customWidth="1"/>
    <col min="5378" max="5378" width="71.5703125" style="3" customWidth="1"/>
    <col min="5379" max="5379" width="18.7109375" style="3" customWidth="1"/>
    <col min="5380" max="5380" width="16.42578125" style="3" customWidth="1"/>
    <col min="5381" max="5381" width="19.5703125" style="3" customWidth="1"/>
    <col min="5382" max="5382" width="17.5703125" style="3" customWidth="1"/>
    <col min="5383" max="5383" width="18.140625" style="3" customWidth="1"/>
    <col min="5384" max="5384" width="18" style="3" customWidth="1"/>
    <col min="5385" max="5385" width="18.140625" style="3" customWidth="1"/>
    <col min="5386" max="5386" width="17.28515625" style="3" customWidth="1"/>
    <col min="5387" max="5387" width="18.42578125" style="3" customWidth="1"/>
    <col min="5388" max="5389" width="11.140625" style="3" customWidth="1"/>
    <col min="5390" max="5390" width="11.42578125" style="3" bestFit="1" customWidth="1"/>
    <col min="5391" max="5391" width="14.7109375" style="3" customWidth="1"/>
    <col min="5392" max="5632" width="9.140625" style="3"/>
    <col min="5633" max="5633" width="11.140625" style="3" customWidth="1"/>
    <col min="5634" max="5634" width="71.5703125" style="3" customWidth="1"/>
    <col min="5635" max="5635" width="18.7109375" style="3" customWidth="1"/>
    <col min="5636" max="5636" width="16.42578125" style="3" customWidth="1"/>
    <col min="5637" max="5637" width="19.5703125" style="3" customWidth="1"/>
    <col min="5638" max="5638" width="17.5703125" style="3" customWidth="1"/>
    <col min="5639" max="5639" width="18.140625" style="3" customWidth="1"/>
    <col min="5640" max="5640" width="18" style="3" customWidth="1"/>
    <col min="5641" max="5641" width="18.140625" style="3" customWidth="1"/>
    <col min="5642" max="5642" width="17.28515625" style="3" customWidth="1"/>
    <col min="5643" max="5643" width="18.42578125" style="3" customWidth="1"/>
    <col min="5644" max="5645" width="11.140625" style="3" customWidth="1"/>
    <col min="5646" max="5646" width="11.42578125" style="3" bestFit="1" customWidth="1"/>
    <col min="5647" max="5647" width="14.7109375" style="3" customWidth="1"/>
    <col min="5648" max="5888" width="9.140625" style="3"/>
    <col min="5889" max="5889" width="11.140625" style="3" customWidth="1"/>
    <col min="5890" max="5890" width="71.5703125" style="3" customWidth="1"/>
    <col min="5891" max="5891" width="18.7109375" style="3" customWidth="1"/>
    <col min="5892" max="5892" width="16.42578125" style="3" customWidth="1"/>
    <col min="5893" max="5893" width="19.5703125" style="3" customWidth="1"/>
    <col min="5894" max="5894" width="17.5703125" style="3" customWidth="1"/>
    <col min="5895" max="5895" width="18.140625" style="3" customWidth="1"/>
    <col min="5896" max="5896" width="18" style="3" customWidth="1"/>
    <col min="5897" max="5897" width="18.140625" style="3" customWidth="1"/>
    <col min="5898" max="5898" width="17.28515625" style="3" customWidth="1"/>
    <col min="5899" max="5899" width="18.42578125" style="3" customWidth="1"/>
    <col min="5900" max="5901" width="11.140625" style="3" customWidth="1"/>
    <col min="5902" max="5902" width="11.42578125" style="3" bestFit="1" customWidth="1"/>
    <col min="5903" max="5903" width="14.7109375" style="3" customWidth="1"/>
    <col min="5904" max="6144" width="9.140625" style="3"/>
    <col min="6145" max="6145" width="11.140625" style="3" customWidth="1"/>
    <col min="6146" max="6146" width="71.5703125" style="3" customWidth="1"/>
    <col min="6147" max="6147" width="18.7109375" style="3" customWidth="1"/>
    <col min="6148" max="6148" width="16.42578125" style="3" customWidth="1"/>
    <col min="6149" max="6149" width="19.5703125" style="3" customWidth="1"/>
    <col min="6150" max="6150" width="17.5703125" style="3" customWidth="1"/>
    <col min="6151" max="6151" width="18.140625" style="3" customWidth="1"/>
    <col min="6152" max="6152" width="18" style="3" customWidth="1"/>
    <col min="6153" max="6153" width="18.140625" style="3" customWidth="1"/>
    <col min="6154" max="6154" width="17.28515625" style="3" customWidth="1"/>
    <col min="6155" max="6155" width="18.42578125" style="3" customWidth="1"/>
    <col min="6156" max="6157" width="11.140625" style="3" customWidth="1"/>
    <col min="6158" max="6158" width="11.42578125" style="3" bestFit="1" customWidth="1"/>
    <col min="6159" max="6159" width="14.7109375" style="3" customWidth="1"/>
    <col min="6160" max="6400" width="9.140625" style="3"/>
    <col min="6401" max="6401" width="11.140625" style="3" customWidth="1"/>
    <col min="6402" max="6402" width="71.5703125" style="3" customWidth="1"/>
    <col min="6403" max="6403" width="18.7109375" style="3" customWidth="1"/>
    <col min="6404" max="6404" width="16.42578125" style="3" customWidth="1"/>
    <col min="6405" max="6405" width="19.5703125" style="3" customWidth="1"/>
    <col min="6406" max="6406" width="17.5703125" style="3" customWidth="1"/>
    <col min="6407" max="6407" width="18.140625" style="3" customWidth="1"/>
    <col min="6408" max="6408" width="18" style="3" customWidth="1"/>
    <col min="6409" max="6409" width="18.140625" style="3" customWidth="1"/>
    <col min="6410" max="6410" width="17.28515625" style="3" customWidth="1"/>
    <col min="6411" max="6411" width="18.42578125" style="3" customWidth="1"/>
    <col min="6412" max="6413" width="11.140625" style="3" customWidth="1"/>
    <col min="6414" max="6414" width="11.42578125" style="3" bestFit="1" customWidth="1"/>
    <col min="6415" max="6415" width="14.7109375" style="3" customWidth="1"/>
    <col min="6416" max="6656" width="9.140625" style="3"/>
    <col min="6657" max="6657" width="11.140625" style="3" customWidth="1"/>
    <col min="6658" max="6658" width="71.5703125" style="3" customWidth="1"/>
    <col min="6659" max="6659" width="18.7109375" style="3" customWidth="1"/>
    <col min="6660" max="6660" width="16.42578125" style="3" customWidth="1"/>
    <col min="6661" max="6661" width="19.5703125" style="3" customWidth="1"/>
    <col min="6662" max="6662" width="17.5703125" style="3" customWidth="1"/>
    <col min="6663" max="6663" width="18.140625" style="3" customWidth="1"/>
    <col min="6664" max="6664" width="18" style="3" customWidth="1"/>
    <col min="6665" max="6665" width="18.140625" style="3" customWidth="1"/>
    <col min="6666" max="6666" width="17.28515625" style="3" customWidth="1"/>
    <col min="6667" max="6667" width="18.42578125" style="3" customWidth="1"/>
    <col min="6668" max="6669" width="11.140625" style="3" customWidth="1"/>
    <col min="6670" max="6670" width="11.42578125" style="3" bestFit="1" customWidth="1"/>
    <col min="6671" max="6671" width="14.7109375" style="3" customWidth="1"/>
    <col min="6672" max="6912" width="9.140625" style="3"/>
    <col min="6913" max="6913" width="11.140625" style="3" customWidth="1"/>
    <col min="6914" max="6914" width="71.5703125" style="3" customWidth="1"/>
    <col min="6915" max="6915" width="18.7109375" style="3" customWidth="1"/>
    <col min="6916" max="6916" width="16.42578125" style="3" customWidth="1"/>
    <col min="6917" max="6917" width="19.5703125" style="3" customWidth="1"/>
    <col min="6918" max="6918" width="17.5703125" style="3" customWidth="1"/>
    <col min="6919" max="6919" width="18.140625" style="3" customWidth="1"/>
    <col min="6920" max="6920" width="18" style="3" customWidth="1"/>
    <col min="6921" max="6921" width="18.140625" style="3" customWidth="1"/>
    <col min="6922" max="6922" width="17.28515625" style="3" customWidth="1"/>
    <col min="6923" max="6923" width="18.42578125" style="3" customWidth="1"/>
    <col min="6924" max="6925" width="11.140625" style="3" customWidth="1"/>
    <col min="6926" max="6926" width="11.42578125" style="3" bestFit="1" customWidth="1"/>
    <col min="6927" max="6927" width="14.7109375" style="3" customWidth="1"/>
    <col min="6928" max="7168" width="9.140625" style="3"/>
    <col min="7169" max="7169" width="11.140625" style="3" customWidth="1"/>
    <col min="7170" max="7170" width="71.5703125" style="3" customWidth="1"/>
    <col min="7171" max="7171" width="18.7109375" style="3" customWidth="1"/>
    <col min="7172" max="7172" width="16.42578125" style="3" customWidth="1"/>
    <col min="7173" max="7173" width="19.5703125" style="3" customWidth="1"/>
    <col min="7174" max="7174" width="17.5703125" style="3" customWidth="1"/>
    <col min="7175" max="7175" width="18.140625" style="3" customWidth="1"/>
    <col min="7176" max="7176" width="18" style="3" customWidth="1"/>
    <col min="7177" max="7177" width="18.140625" style="3" customWidth="1"/>
    <col min="7178" max="7178" width="17.28515625" style="3" customWidth="1"/>
    <col min="7179" max="7179" width="18.42578125" style="3" customWidth="1"/>
    <col min="7180" max="7181" width="11.140625" style="3" customWidth="1"/>
    <col min="7182" max="7182" width="11.42578125" style="3" bestFit="1" customWidth="1"/>
    <col min="7183" max="7183" width="14.7109375" style="3" customWidth="1"/>
    <col min="7184" max="7424" width="9.140625" style="3"/>
    <col min="7425" max="7425" width="11.140625" style="3" customWidth="1"/>
    <col min="7426" max="7426" width="71.5703125" style="3" customWidth="1"/>
    <col min="7427" max="7427" width="18.7109375" style="3" customWidth="1"/>
    <col min="7428" max="7428" width="16.42578125" style="3" customWidth="1"/>
    <col min="7429" max="7429" width="19.5703125" style="3" customWidth="1"/>
    <col min="7430" max="7430" width="17.5703125" style="3" customWidth="1"/>
    <col min="7431" max="7431" width="18.140625" style="3" customWidth="1"/>
    <col min="7432" max="7432" width="18" style="3" customWidth="1"/>
    <col min="7433" max="7433" width="18.140625" style="3" customWidth="1"/>
    <col min="7434" max="7434" width="17.28515625" style="3" customWidth="1"/>
    <col min="7435" max="7435" width="18.42578125" style="3" customWidth="1"/>
    <col min="7436" max="7437" width="11.140625" style="3" customWidth="1"/>
    <col min="7438" max="7438" width="11.42578125" style="3" bestFit="1" customWidth="1"/>
    <col min="7439" max="7439" width="14.7109375" style="3" customWidth="1"/>
    <col min="7440" max="7680" width="9.140625" style="3"/>
    <col min="7681" max="7681" width="11.140625" style="3" customWidth="1"/>
    <col min="7682" max="7682" width="71.5703125" style="3" customWidth="1"/>
    <col min="7683" max="7683" width="18.7109375" style="3" customWidth="1"/>
    <col min="7684" max="7684" width="16.42578125" style="3" customWidth="1"/>
    <col min="7685" max="7685" width="19.5703125" style="3" customWidth="1"/>
    <col min="7686" max="7686" width="17.5703125" style="3" customWidth="1"/>
    <col min="7687" max="7687" width="18.140625" style="3" customWidth="1"/>
    <col min="7688" max="7688" width="18" style="3" customWidth="1"/>
    <col min="7689" max="7689" width="18.140625" style="3" customWidth="1"/>
    <col min="7690" max="7690" width="17.28515625" style="3" customWidth="1"/>
    <col min="7691" max="7691" width="18.42578125" style="3" customWidth="1"/>
    <col min="7692" max="7693" width="11.140625" style="3" customWidth="1"/>
    <col min="7694" max="7694" width="11.42578125" style="3" bestFit="1" customWidth="1"/>
    <col min="7695" max="7695" width="14.7109375" style="3" customWidth="1"/>
    <col min="7696" max="7936" width="9.140625" style="3"/>
    <col min="7937" max="7937" width="11.140625" style="3" customWidth="1"/>
    <col min="7938" max="7938" width="71.5703125" style="3" customWidth="1"/>
    <col min="7939" max="7939" width="18.7109375" style="3" customWidth="1"/>
    <col min="7940" max="7940" width="16.42578125" style="3" customWidth="1"/>
    <col min="7941" max="7941" width="19.5703125" style="3" customWidth="1"/>
    <col min="7942" max="7942" width="17.5703125" style="3" customWidth="1"/>
    <col min="7943" max="7943" width="18.140625" style="3" customWidth="1"/>
    <col min="7944" max="7944" width="18" style="3" customWidth="1"/>
    <col min="7945" max="7945" width="18.140625" style="3" customWidth="1"/>
    <col min="7946" max="7946" width="17.28515625" style="3" customWidth="1"/>
    <col min="7947" max="7947" width="18.42578125" style="3" customWidth="1"/>
    <col min="7948" max="7949" width="11.140625" style="3" customWidth="1"/>
    <col min="7950" max="7950" width="11.42578125" style="3" bestFit="1" customWidth="1"/>
    <col min="7951" max="7951" width="14.7109375" style="3" customWidth="1"/>
    <col min="7952" max="8192" width="9.140625" style="3"/>
    <col min="8193" max="8193" width="11.140625" style="3" customWidth="1"/>
    <col min="8194" max="8194" width="71.5703125" style="3" customWidth="1"/>
    <col min="8195" max="8195" width="18.7109375" style="3" customWidth="1"/>
    <col min="8196" max="8196" width="16.42578125" style="3" customWidth="1"/>
    <col min="8197" max="8197" width="19.5703125" style="3" customWidth="1"/>
    <col min="8198" max="8198" width="17.5703125" style="3" customWidth="1"/>
    <col min="8199" max="8199" width="18.140625" style="3" customWidth="1"/>
    <col min="8200" max="8200" width="18" style="3" customWidth="1"/>
    <col min="8201" max="8201" width="18.140625" style="3" customWidth="1"/>
    <col min="8202" max="8202" width="17.28515625" style="3" customWidth="1"/>
    <col min="8203" max="8203" width="18.42578125" style="3" customWidth="1"/>
    <col min="8204" max="8205" width="11.140625" style="3" customWidth="1"/>
    <col min="8206" max="8206" width="11.42578125" style="3" bestFit="1" customWidth="1"/>
    <col min="8207" max="8207" width="14.7109375" style="3" customWidth="1"/>
    <col min="8208" max="8448" width="9.140625" style="3"/>
    <col min="8449" max="8449" width="11.140625" style="3" customWidth="1"/>
    <col min="8450" max="8450" width="71.5703125" style="3" customWidth="1"/>
    <col min="8451" max="8451" width="18.7109375" style="3" customWidth="1"/>
    <col min="8452" max="8452" width="16.42578125" style="3" customWidth="1"/>
    <col min="8453" max="8453" width="19.5703125" style="3" customWidth="1"/>
    <col min="8454" max="8454" width="17.5703125" style="3" customWidth="1"/>
    <col min="8455" max="8455" width="18.140625" style="3" customWidth="1"/>
    <col min="8456" max="8456" width="18" style="3" customWidth="1"/>
    <col min="8457" max="8457" width="18.140625" style="3" customWidth="1"/>
    <col min="8458" max="8458" width="17.28515625" style="3" customWidth="1"/>
    <col min="8459" max="8459" width="18.42578125" style="3" customWidth="1"/>
    <col min="8460" max="8461" width="11.140625" style="3" customWidth="1"/>
    <col min="8462" max="8462" width="11.42578125" style="3" bestFit="1" customWidth="1"/>
    <col min="8463" max="8463" width="14.7109375" style="3" customWidth="1"/>
    <col min="8464" max="8704" width="9.140625" style="3"/>
    <col min="8705" max="8705" width="11.140625" style="3" customWidth="1"/>
    <col min="8706" max="8706" width="71.5703125" style="3" customWidth="1"/>
    <col min="8707" max="8707" width="18.7109375" style="3" customWidth="1"/>
    <col min="8708" max="8708" width="16.42578125" style="3" customWidth="1"/>
    <col min="8709" max="8709" width="19.5703125" style="3" customWidth="1"/>
    <col min="8710" max="8710" width="17.5703125" style="3" customWidth="1"/>
    <col min="8711" max="8711" width="18.140625" style="3" customWidth="1"/>
    <col min="8712" max="8712" width="18" style="3" customWidth="1"/>
    <col min="8713" max="8713" width="18.140625" style="3" customWidth="1"/>
    <col min="8714" max="8714" width="17.28515625" style="3" customWidth="1"/>
    <col min="8715" max="8715" width="18.42578125" style="3" customWidth="1"/>
    <col min="8716" max="8717" width="11.140625" style="3" customWidth="1"/>
    <col min="8718" max="8718" width="11.42578125" style="3" bestFit="1" customWidth="1"/>
    <col min="8719" max="8719" width="14.7109375" style="3" customWidth="1"/>
    <col min="8720" max="8960" width="9.140625" style="3"/>
    <col min="8961" max="8961" width="11.140625" style="3" customWidth="1"/>
    <col min="8962" max="8962" width="71.5703125" style="3" customWidth="1"/>
    <col min="8963" max="8963" width="18.7109375" style="3" customWidth="1"/>
    <col min="8964" max="8964" width="16.42578125" style="3" customWidth="1"/>
    <col min="8965" max="8965" width="19.5703125" style="3" customWidth="1"/>
    <col min="8966" max="8966" width="17.5703125" style="3" customWidth="1"/>
    <col min="8967" max="8967" width="18.140625" style="3" customWidth="1"/>
    <col min="8968" max="8968" width="18" style="3" customWidth="1"/>
    <col min="8969" max="8969" width="18.140625" style="3" customWidth="1"/>
    <col min="8970" max="8970" width="17.28515625" style="3" customWidth="1"/>
    <col min="8971" max="8971" width="18.42578125" style="3" customWidth="1"/>
    <col min="8972" max="8973" width="11.140625" style="3" customWidth="1"/>
    <col min="8974" max="8974" width="11.42578125" style="3" bestFit="1" customWidth="1"/>
    <col min="8975" max="8975" width="14.7109375" style="3" customWidth="1"/>
    <col min="8976" max="9216" width="9.140625" style="3"/>
    <col min="9217" max="9217" width="11.140625" style="3" customWidth="1"/>
    <col min="9218" max="9218" width="71.5703125" style="3" customWidth="1"/>
    <col min="9219" max="9219" width="18.7109375" style="3" customWidth="1"/>
    <col min="9220" max="9220" width="16.42578125" style="3" customWidth="1"/>
    <col min="9221" max="9221" width="19.5703125" style="3" customWidth="1"/>
    <col min="9222" max="9222" width="17.5703125" style="3" customWidth="1"/>
    <col min="9223" max="9223" width="18.140625" style="3" customWidth="1"/>
    <col min="9224" max="9224" width="18" style="3" customWidth="1"/>
    <col min="9225" max="9225" width="18.140625" style="3" customWidth="1"/>
    <col min="9226" max="9226" width="17.28515625" style="3" customWidth="1"/>
    <col min="9227" max="9227" width="18.42578125" style="3" customWidth="1"/>
    <col min="9228" max="9229" width="11.140625" style="3" customWidth="1"/>
    <col min="9230" max="9230" width="11.42578125" style="3" bestFit="1" customWidth="1"/>
    <col min="9231" max="9231" width="14.7109375" style="3" customWidth="1"/>
    <col min="9232" max="9472" width="9.140625" style="3"/>
    <col min="9473" max="9473" width="11.140625" style="3" customWidth="1"/>
    <col min="9474" max="9474" width="71.5703125" style="3" customWidth="1"/>
    <col min="9475" max="9475" width="18.7109375" style="3" customWidth="1"/>
    <col min="9476" max="9476" width="16.42578125" style="3" customWidth="1"/>
    <col min="9477" max="9477" width="19.5703125" style="3" customWidth="1"/>
    <col min="9478" max="9478" width="17.5703125" style="3" customWidth="1"/>
    <col min="9479" max="9479" width="18.140625" style="3" customWidth="1"/>
    <col min="9480" max="9480" width="18" style="3" customWidth="1"/>
    <col min="9481" max="9481" width="18.140625" style="3" customWidth="1"/>
    <col min="9482" max="9482" width="17.28515625" style="3" customWidth="1"/>
    <col min="9483" max="9483" width="18.42578125" style="3" customWidth="1"/>
    <col min="9484" max="9485" width="11.140625" style="3" customWidth="1"/>
    <col min="9486" max="9486" width="11.42578125" style="3" bestFit="1" customWidth="1"/>
    <col min="9487" max="9487" width="14.7109375" style="3" customWidth="1"/>
    <col min="9488" max="9728" width="9.140625" style="3"/>
    <col min="9729" max="9729" width="11.140625" style="3" customWidth="1"/>
    <col min="9730" max="9730" width="71.5703125" style="3" customWidth="1"/>
    <col min="9731" max="9731" width="18.7109375" style="3" customWidth="1"/>
    <col min="9732" max="9732" width="16.42578125" style="3" customWidth="1"/>
    <col min="9733" max="9733" width="19.5703125" style="3" customWidth="1"/>
    <col min="9734" max="9734" width="17.5703125" style="3" customWidth="1"/>
    <col min="9735" max="9735" width="18.140625" style="3" customWidth="1"/>
    <col min="9736" max="9736" width="18" style="3" customWidth="1"/>
    <col min="9737" max="9737" width="18.140625" style="3" customWidth="1"/>
    <col min="9738" max="9738" width="17.28515625" style="3" customWidth="1"/>
    <col min="9739" max="9739" width="18.42578125" style="3" customWidth="1"/>
    <col min="9740" max="9741" width="11.140625" style="3" customWidth="1"/>
    <col min="9742" max="9742" width="11.42578125" style="3" bestFit="1" customWidth="1"/>
    <col min="9743" max="9743" width="14.7109375" style="3" customWidth="1"/>
    <col min="9744" max="9984" width="9.140625" style="3"/>
    <col min="9985" max="9985" width="11.140625" style="3" customWidth="1"/>
    <col min="9986" max="9986" width="71.5703125" style="3" customWidth="1"/>
    <col min="9987" max="9987" width="18.7109375" style="3" customWidth="1"/>
    <col min="9988" max="9988" width="16.42578125" style="3" customWidth="1"/>
    <col min="9989" max="9989" width="19.5703125" style="3" customWidth="1"/>
    <col min="9990" max="9990" width="17.5703125" style="3" customWidth="1"/>
    <col min="9991" max="9991" width="18.140625" style="3" customWidth="1"/>
    <col min="9992" max="9992" width="18" style="3" customWidth="1"/>
    <col min="9993" max="9993" width="18.140625" style="3" customWidth="1"/>
    <col min="9994" max="9994" width="17.28515625" style="3" customWidth="1"/>
    <col min="9995" max="9995" width="18.42578125" style="3" customWidth="1"/>
    <col min="9996" max="9997" width="11.140625" style="3" customWidth="1"/>
    <col min="9998" max="9998" width="11.42578125" style="3" bestFit="1" customWidth="1"/>
    <col min="9999" max="9999" width="14.7109375" style="3" customWidth="1"/>
    <col min="10000" max="10240" width="9.140625" style="3"/>
    <col min="10241" max="10241" width="11.140625" style="3" customWidth="1"/>
    <col min="10242" max="10242" width="71.5703125" style="3" customWidth="1"/>
    <col min="10243" max="10243" width="18.7109375" style="3" customWidth="1"/>
    <col min="10244" max="10244" width="16.42578125" style="3" customWidth="1"/>
    <col min="10245" max="10245" width="19.5703125" style="3" customWidth="1"/>
    <col min="10246" max="10246" width="17.5703125" style="3" customWidth="1"/>
    <col min="10247" max="10247" width="18.140625" style="3" customWidth="1"/>
    <col min="10248" max="10248" width="18" style="3" customWidth="1"/>
    <col min="10249" max="10249" width="18.140625" style="3" customWidth="1"/>
    <col min="10250" max="10250" width="17.28515625" style="3" customWidth="1"/>
    <col min="10251" max="10251" width="18.42578125" style="3" customWidth="1"/>
    <col min="10252" max="10253" width="11.140625" style="3" customWidth="1"/>
    <col min="10254" max="10254" width="11.42578125" style="3" bestFit="1" customWidth="1"/>
    <col min="10255" max="10255" width="14.7109375" style="3" customWidth="1"/>
    <col min="10256" max="10496" width="9.140625" style="3"/>
    <col min="10497" max="10497" width="11.140625" style="3" customWidth="1"/>
    <col min="10498" max="10498" width="71.5703125" style="3" customWidth="1"/>
    <col min="10499" max="10499" width="18.7109375" style="3" customWidth="1"/>
    <col min="10500" max="10500" width="16.42578125" style="3" customWidth="1"/>
    <col min="10501" max="10501" width="19.5703125" style="3" customWidth="1"/>
    <col min="10502" max="10502" width="17.5703125" style="3" customWidth="1"/>
    <col min="10503" max="10503" width="18.140625" style="3" customWidth="1"/>
    <col min="10504" max="10504" width="18" style="3" customWidth="1"/>
    <col min="10505" max="10505" width="18.140625" style="3" customWidth="1"/>
    <col min="10506" max="10506" width="17.28515625" style="3" customWidth="1"/>
    <col min="10507" max="10507" width="18.42578125" style="3" customWidth="1"/>
    <col min="10508" max="10509" width="11.140625" style="3" customWidth="1"/>
    <col min="10510" max="10510" width="11.42578125" style="3" bestFit="1" customWidth="1"/>
    <col min="10511" max="10511" width="14.7109375" style="3" customWidth="1"/>
    <col min="10512" max="10752" width="9.140625" style="3"/>
    <col min="10753" max="10753" width="11.140625" style="3" customWidth="1"/>
    <col min="10754" max="10754" width="71.5703125" style="3" customWidth="1"/>
    <col min="10755" max="10755" width="18.7109375" style="3" customWidth="1"/>
    <col min="10756" max="10756" width="16.42578125" style="3" customWidth="1"/>
    <col min="10757" max="10757" width="19.5703125" style="3" customWidth="1"/>
    <col min="10758" max="10758" width="17.5703125" style="3" customWidth="1"/>
    <col min="10759" max="10759" width="18.140625" style="3" customWidth="1"/>
    <col min="10760" max="10760" width="18" style="3" customWidth="1"/>
    <col min="10761" max="10761" width="18.140625" style="3" customWidth="1"/>
    <col min="10762" max="10762" width="17.28515625" style="3" customWidth="1"/>
    <col min="10763" max="10763" width="18.42578125" style="3" customWidth="1"/>
    <col min="10764" max="10765" width="11.140625" style="3" customWidth="1"/>
    <col min="10766" max="10766" width="11.42578125" style="3" bestFit="1" customWidth="1"/>
    <col min="10767" max="10767" width="14.7109375" style="3" customWidth="1"/>
    <col min="10768" max="11008" width="9.140625" style="3"/>
    <col min="11009" max="11009" width="11.140625" style="3" customWidth="1"/>
    <col min="11010" max="11010" width="71.5703125" style="3" customWidth="1"/>
    <col min="11011" max="11011" width="18.7109375" style="3" customWidth="1"/>
    <col min="11012" max="11012" width="16.42578125" style="3" customWidth="1"/>
    <col min="11013" max="11013" width="19.5703125" style="3" customWidth="1"/>
    <col min="11014" max="11014" width="17.5703125" style="3" customWidth="1"/>
    <col min="11015" max="11015" width="18.140625" style="3" customWidth="1"/>
    <col min="11016" max="11016" width="18" style="3" customWidth="1"/>
    <col min="11017" max="11017" width="18.140625" style="3" customWidth="1"/>
    <col min="11018" max="11018" width="17.28515625" style="3" customWidth="1"/>
    <col min="11019" max="11019" width="18.42578125" style="3" customWidth="1"/>
    <col min="11020" max="11021" width="11.140625" style="3" customWidth="1"/>
    <col min="11022" max="11022" width="11.42578125" style="3" bestFit="1" customWidth="1"/>
    <col min="11023" max="11023" width="14.7109375" style="3" customWidth="1"/>
    <col min="11024" max="11264" width="9.140625" style="3"/>
    <col min="11265" max="11265" width="11.140625" style="3" customWidth="1"/>
    <col min="11266" max="11266" width="71.5703125" style="3" customWidth="1"/>
    <col min="11267" max="11267" width="18.7109375" style="3" customWidth="1"/>
    <col min="11268" max="11268" width="16.42578125" style="3" customWidth="1"/>
    <col min="11269" max="11269" width="19.5703125" style="3" customWidth="1"/>
    <col min="11270" max="11270" width="17.5703125" style="3" customWidth="1"/>
    <col min="11271" max="11271" width="18.140625" style="3" customWidth="1"/>
    <col min="11272" max="11272" width="18" style="3" customWidth="1"/>
    <col min="11273" max="11273" width="18.140625" style="3" customWidth="1"/>
    <col min="11274" max="11274" width="17.28515625" style="3" customWidth="1"/>
    <col min="11275" max="11275" width="18.42578125" style="3" customWidth="1"/>
    <col min="11276" max="11277" width="11.140625" style="3" customWidth="1"/>
    <col min="11278" max="11278" width="11.42578125" style="3" bestFit="1" customWidth="1"/>
    <col min="11279" max="11279" width="14.7109375" style="3" customWidth="1"/>
    <col min="11280" max="11520" width="9.140625" style="3"/>
    <col min="11521" max="11521" width="11.140625" style="3" customWidth="1"/>
    <col min="11522" max="11522" width="71.5703125" style="3" customWidth="1"/>
    <col min="11523" max="11523" width="18.7109375" style="3" customWidth="1"/>
    <col min="11524" max="11524" width="16.42578125" style="3" customWidth="1"/>
    <col min="11525" max="11525" width="19.5703125" style="3" customWidth="1"/>
    <col min="11526" max="11526" width="17.5703125" style="3" customWidth="1"/>
    <col min="11527" max="11527" width="18.140625" style="3" customWidth="1"/>
    <col min="11528" max="11528" width="18" style="3" customWidth="1"/>
    <col min="11529" max="11529" width="18.140625" style="3" customWidth="1"/>
    <col min="11530" max="11530" width="17.28515625" style="3" customWidth="1"/>
    <col min="11531" max="11531" width="18.42578125" style="3" customWidth="1"/>
    <col min="11532" max="11533" width="11.140625" style="3" customWidth="1"/>
    <col min="11534" max="11534" width="11.42578125" style="3" bestFit="1" customWidth="1"/>
    <col min="11535" max="11535" width="14.7109375" style="3" customWidth="1"/>
    <col min="11536" max="11776" width="9.140625" style="3"/>
    <col min="11777" max="11777" width="11.140625" style="3" customWidth="1"/>
    <col min="11778" max="11778" width="71.5703125" style="3" customWidth="1"/>
    <col min="11779" max="11779" width="18.7109375" style="3" customWidth="1"/>
    <col min="11780" max="11780" width="16.42578125" style="3" customWidth="1"/>
    <col min="11781" max="11781" width="19.5703125" style="3" customWidth="1"/>
    <col min="11782" max="11782" width="17.5703125" style="3" customWidth="1"/>
    <col min="11783" max="11783" width="18.140625" style="3" customWidth="1"/>
    <col min="11784" max="11784" width="18" style="3" customWidth="1"/>
    <col min="11785" max="11785" width="18.140625" style="3" customWidth="1"/>
    <col min="11786" max="11786" width="17.28515625" style="3" customWidth="1"/>
    <col min="11787" max="11787" width="18.42578125" style="3" customWidth="1"/>
    <col min="11788" max="11789" width="11.140625" style="3" customWidth="1"/>
    <col min="11790" max="11790" width="11.42578125" style="3" bestFit="1" customWidth="1"/>
    <col min="11791" max="11791" width="14.7109375" style="3" customWidth="1"/>
    <col min="11792" max="12032" width="9.140625" style="3"/>
    <col min="12033" max="12033" width="11.140625" style="3" customWidth="1"/>
    <col min="12034" max="12034" width="71.5703125" style="3" customWidth="1"/>
    <col min="12035" max="12035" width="18.7109375" style="3" customWidth="1"/>
    <col min="12036" max="12036" width="16.42578125" style="3" customWidth="1"/>
    <col min="12037" max="12037" width="19.5703125" style="3" customWidth="1"/>
    <col min="12038" max="12038" width="17.5703125" style="3" customWidth="1"/>
    <col min="12039" max="12039" width="18.140625" style="3" customWidth="1"/>
    <col min="12040" max="12040" width="18" style="3" customWidth="1"/>
    <col min="12041" max="12041" width="18.140625" style="3" customWidth="1"/>
    <col min="12042" max="12042" width="17.28515625" style="3" customWidth="1"/>
    <col min="12043" max="12043" width="18.42578125" style="3" customWidth="1"/>
    <col min="12044" max="12045" width="11.140625" style="3" customWidth="1"/>
    <col min="12046" max="12046" width="11.42578125" style="3" bestFit="1" customWidth="1"/>
    <col min="12047" max="12047" width="14.7109375" style="3" customWidth="1"/>
    <col min="12048" max="12288" width="9.140625" style="3"/>
    <col min="12289" max="12289" width="11.140625" style="3" customWidth="1"/>
    <col min="12290" max="12290" width="71.5703125" style="3" customWidth="1"/>
    <col min="12291" max="12291" width="18.7109375" style="3" customWidth="1"/>
    <col min="12292" max="12292" width="16.42578125" style="3" customWidth="1"/>
    <col min="12293" max="12293" width="19.5703125" style="3" customWidth="1"/>
    <col min="12294" max="12294" width="17.5703125" style="3" customWidth="1"/>
    <col min="12295" max="12295" width="18.140625" style="3" customWidth="1"/>
    <col min="12296" max="12296" width="18" style="3" customWidth="1"/>
    <col min="12297" max="12297" width="18.140625" style="3" customWidth="1"/>
    <col min="12298" max="12298" width="17.28515625" style="3" customWidth="1"/>
    <col min="12299" max="12299" width="18.42578125" style="3" customWidth="1"/>
    <col min="12300" max="12301" width="11.140625" style="3" customWidth="1"/>
    <col min="12302" max="12302" width="11.42578125" style="3" bestFit="1" customWidth="1"/>
    <col min="12303" max="12303" width="14.7109375" style="3" customWidth="1"/>
    <col min="12304" max="12544" width="9.140625" style="3"/>
    <col min="12545" max="12545" width="11.140625" style="3" customWidth="1"/>
    <col min="12546" max="12546" width="71.5703125" style="3" customWidth="1"/>
    <col min="12547" max="12547" width="18.7109375" style="3" customWidth="1"/>
    <col min="12548" max="12548" width="16.42578125" style="3" customWidth="1"/>
    <col min="12549" max="12549" width="19.5703125" style="3" customWidth="1"/>
    <col min="12550" max="12550" width="17.5703125" style="3" customWidth="1"/>
    <col min="12551" max="12551" width="18.140625" style="3" customWidth="1"/>
    <col min="12552" max="12552" width="18" style="3" customWidth="1"/>
    <col min="12553" max="12553" width="18.140625" style="3" customWidth="1"/>
    <col min="12554" max="12554" width="17.28515625" style="3" customWidth="1"/>
    <col min="12555" max="12555" width="18.42578125" style="3" customWidth="1"/>
    <col min="12556" max="12557" width="11.140625" style="3" customWidth="1"/>
    <col min="12558" max="12558" width="11.42578125" style="3" bestFit="1" customWidth="1"/>
    <col min="12559" max="12559" width="14.7109375" style="3" customWidth="1"/>
    <col min="12560" max="12800" width="9.140625" style="3"/>
    <col min="12801" max="12801" width="11.140625" style="3" customWidth="1"/>
    <col min="12802" max="12802" width="71.5703125" style="3" customWidth="1"/>
    <col min="12803" max="12803" width="18.7109375" style="3" customWidth="1"/>
    <col min="12804" max="12804" width="16.42578125" style="3" customWidth="1"/>
    <col min="12805" max="12805" width="19.5703125" style="3" customWidth="1"/>
    <col min="12806" max="12806" width="17.5703125" style="3" customWidth="1"/>
    <col min="12807" max="12807" width="18.140625" style="3" customWidth="1"/>
    <col min="12808" max="12808" width="18" style="3" customWidth="1"/>
    <col min="12809" max="12809" width="18.140625" style="3" customWidth="1"/>
    <col min="12810" max="12810" width="17.28515625" style="3" customWidth="1"/>
    <col min="12811" max="12811" width="18.42578125" style="3" customWidth="1"/>
    <col min="12812" max="12813" width="11.140625" style="3" customWidth="1"/>
    <col min="12814" max="12814" width="11.42578125" style="3" bestFit="1" customWidth="1"/>
    <col min="12815" max="12815" width="14.7109375" style="3" customWidth="1"/>
    <col min="12816" max="13056" width="9.140625" style="3"/>
    <col min="13057" max="13057" width="11.140625" style="3" customWidth="1"/>
    <col min="13058" max="13058" width="71.5703125" style="3" customWidth="1"/>
    <col min="13059" max="13059" width="18.7109375" style="3" customWidth="1"/>
    <col min="13060" max="13060" width="16.42578125" style="3" customWidth="1"/>
    <col min="13061" max="13061" width="19.5703125" style="3" customWidth="1"/>
    <col min="13062" max="13062" width="17.5703125" style="3" customWidth="1"/>
    <col min="13063" max="13063" width="18.140625" style="3" customWidth="1"/>
    <col min="13064" max="13064" width="18" style="3" customWidth="1"/>
    <col min="13065" max="13065" width="18.140625" style="3" customWidth="1"/>
    <col min="13066" max="13066" width="17.28515625" style="3" customWidth="1"/>
    <col min="13067" max="13067" width="18.42578125" style="3" customWidth="1"/>
    <col min="13068" max="13069" width="11.140625" style="3" customWidth="1"/>
    <col min="13070" max="13070" width="11.42578125" style="3" bestFit="1" customWidth="1"/>
    <col min="13071" max="13071" width="14.7109375" style="3" customWidth="1"/>
    <col min="13072" max="13312" width="9.140625" style="3"/>
    <col min="13313" max="13313" width="11.140625" style="3" customWidth="1"/>
    <col min="13314" max="13314" width="71.5703125" style="3" customWidth="1"/>
    <col min="13315" max="13315" width="18.7109375" style="3" customWidth="1"/>
    <col min="13316" max="13316" width="16.42578125" style="3" customWidth="1"/>
    <col min="13317" max="13317" width="19.5703125" style="3" customWidth="1"/>
    <col min="13318" max="13318" width="17.5703125" style="3" customWidth="1"/>
    <col min="13319" max="13319" width="18.140625" style="3" customWidth="1"/>
    <col min="13320" max="13320" width="18" style="3" customWidth="1"/>
    <col min="13321" max="13321" width="18.140625" style="3" customWidth="1"/>
    <col min="13322" max="13322" width="17.28515625" style="3" customWidth="1"/>
    <col min="13323" max="13323" width="18.42578125" style="3" customWidth="1"/>
    <col min="13324" max="13325" width="11.140625" style="3" customWidth="1"/>
    <col min="13326" max="13326" width="11.42578125" style="3" bestFit="1" customWidth="1"/>
    <col min="13327" max="13327" width="14.7109375" style="3" customWidth="1"/>
    <col min="13328" max="13568" width="9.140625" style="3"/>
    <col min="13569" max="13569" width="11.140625" style="3" customWidth="1"/>
    <col min="13570" max="13570" width="71.5703125" style="3" customWidth="1"/>
    <col min="13571" max="13571" width="18.7109375" style="3" customWidth="1"/>
    <col min="13572" max="13572" width="16.42578125" style="3" customWidth="1"/>
    <col min="13573" max="13573" width="19.5703125" style="3" customWidth="1"/>
    <col min="13574" max="13574" width="17.5703125" style="3" customWidth="1"/>
    <col min="13575" max="13575" width="18.140625" style="3" customWidth="1"/>
    <col min="13576" max="13576" width="18" style="3" customWidth="1"/>
    <col min="13577" max="13577" width="18.140625" style="3" customWidth="1"/>
    <col min="13578" max="13578" width="17.28515625" style="3" customWidth="1"/>
    <col min="13579" max="13579" width="18.42578125" style="3" customWidth="1"/>
    <col min="13580" max="13581" width="11.140625" style="3" customWidth="1"/>
    <col min="13582" max="13582" width="11.42578125" style="3" bestFit="1" customWidth="1"/>
    <col min="13583" max="13583" width="14.7109375" style="3" customWidth="1"/>
    <col min="13584" max="13824" width="9.140625" style="3"/>
    <col min="13825" max="13825" width="11.140625" style="3" customWidth="1"/>
    <col min="13826" max="13826" width="71.5703125" style="3" customWidth="1"/>
    <col min="13827" max="13827" width="18.7109375" style="3" customWidth="1"/>
    <col min="13828" max="13828" width="16.42578125" style="3" customWidth="1"/>
    <col min="13829" max="13829" width="19.5703125" style="3" customWidth="1"/>
    <col min="13830" max="13830" width="17.5703125" style="3" customWidth="1"/>
    <col min="13831" max="13831" width="18.140625" style="3" customWidth="1"/>
    <col min="13832" max="13832" width="18" style="3" customWidth="1"/>
    <col min="13833" max="13833" width="18.140625" style="3" customWidth="1"/>
    <col min="13834" max="13834" width="17.28515625" style="3" customWidth="1"/>
    <col min="13835" max="13835" width="18.42578125" style="3" customWidth="1"/>
    <col min="13836" max="13837" width="11.140625" style="3" customWidth="1"/>
    <col min="13838" max="13838" width="11.42578125" style="3" bestFit="1" customWidth="1"/>
    <col min="13839" max="13839" width="14.7109375" style="3" customWidth="1"/>
    <col min="13840" max="14080" width="9.140625" style="3"/>
    <col min="14081" max="14081" width="11.140625" style="3" customWidth="1"/>
    <col min="14082" max="14082" width="71.5703125" style="3" customWidth="1"/>
    <col min="14083" max="14083" width="18.7109375" style="3" customWidth="1"/>
    <col min="14084" max="14084" width="16.42578125" style="3" customWidth="1"/>
    <col min="14085" max="14085" width="19.5703125" style="3" customWidth="1"/>
    <col min="14086" max="14086" width="17.5703125" style="3" customWidth="1"/>
    <col min="14087" max="14087" width="18.140625" style="3" customWidth="1"/>
    <col min="14088" max="14088" width="18" style="3" customWidth="1"/>
    <col min="14089" max="14089" width="18.140625" style="3" customWidth="1"/>
    <col min="14090" max="14090" width="17.28515625" style="3" customWidth="1"/>
    <col min="14091" max="14091" width="18.42578125" style="3" customWidth="1"/>
    <col min="14092" max="14093" width="11.140625" style="3" customWidth="1"/>
    <col min="14094" max="14094" width="11.42578125" style="3" bestFit="1" customWidth="1"/>
    <col min="14095" max="14095" width="14.7109375" style="3" customWidth="1"/>
    <col min="14096" max="14336" width="9.140625" style="3"/>
    <col min="14337" max="14337" width="11.140625" style="3" customWidth="1"/>
    <col min="14338" max="14338" width="71.5703125" style="3" customWidth="1"/>
    <col min="14339" max="14339" width="18.7109375" style="3" customWidth="1"/>
    <col min="14340" max="14340" width="16.42578125" style="3" customWidth="1"/>
    <col min="14341" max="14341" width="19.5703125" style="3" customWidth="1"/>
    <col min="14342" max="14342" width="17.5703125" style="3" customWidth="1"/>
    <col min="14343" max="14343" width="18.140625" style="3" customWidth="1"/>
    <col min="14344" max="14344" width="18" style="3" customWidth="1"/>
    <col min="14345" max="14345" width="18.140625" style="3" customWidth="1"/>
    <col min="14346" max="14346" width="17.28515625" style="3" customWidth="1"/>
    <col min="14347" max="14347" width="18.42578125" style="3" customWidth="1"/>
    <col min="14348" max="14349" width="11.140625" style="3" customWidth="1"/>
    <col min="14350" max="14350" width="11.42578125" style="3" bestFit="1" customWidth="1"/>
    <col min="14351" max="14351" width="14.7109375" style="3" customWidth="1"/>
    <col min="14352" max="14592" width="9.140625" style="3"/>
    <col min="14593" max="14593" width="11.140625" style="3" customWidth="1"/>
    <col min="14594" max="14594" width="71.5703125" style="3" customWidth="1"/>
    <col min="14595" max="14595" width="18.7109375" style="3" customWidth="1"/>
    <col min="14596" max="14596" width="16.42578125" style="3" customWidth="1"/>
    <col min="14597" max="14597" width="19.5703125" style="3" customWidth="1"/>
    <col min="14598" max="14598" width="17.5703125" style="3" customWidth="1"/>
    <col min="14599" max="14599" width="18.140625" style="3" customWidth="1"/>
    <col min="14600" max="14600" width="18" style="3" customWidth="1"/>
    <col min="14601" max="14601" width="18.140625" style="3" customWidth="1"/>
    <col min="14602" max="14602" width="17.28515625" style="3" customWidth="1"/>
    <col min="14603" max="14603" width="18.42578125" style="3" customWidth="1"/>
    <col min="14604" max="14605" width="11.140625" style="3" customWidth="1"/>
    <col min="14606" max="14606" width="11.42578125" style="3" bestFit="1" customWidth="1"/>
    <col min="14607" max="14607" width="14.7109375" style="3" customWidth="1"/>
    <col min="14608" max="14848" width="9.140625" style="3"/>
    <col min="14849" max="14849" width="11.140625" style="3" customWidth="1"/>
    <col min="14850" max="14850" width="71.5703125" style="3" customWidth="1"/>
    <col min="14851" max="14851" width="18.7109375" style="3" customWidth="1"/>
    <col min="14852" max="14852" width="16.42578125" style="3" customWidth="1"/>
    <col min="14853" max="14853" width="19.5703125" style="3" customWidth="1"/>
    <col min="14854" max="14854" width="17.5703125" style="3" customWidth="1"/>
    <col min="14855" max="14855" width="18.140625" style="3" customWidth="1"/>
    <col min="14856" max="14856" width="18" style="3" customWidth="1"/>
    <col min="14857" max="14857" width="18.140625" style="3" customWidth="1"/>
    <col min="14858" max="14858" width="17.28515625" style="3" customWidth="1"/>
    <col min="14859" max="14859" width="18.42578125" style="3" customWidth="1"/>
    <col min="14860" max="14861" width="11.140625" style="3" customWidth="1"/>
    <col min="14862" max="14862" width="11.42578125" style="3" bestFit="1" customWidth="1"/>
    <col min="14863" max="14863" width="14.7109375" style="3" customWidth="1"/>
    <col min="14864" max="15104" width="9.140625" style="3"/>
    <col min="15105" max="15105" width="11.140625" style="3" customWidth="1"/>
    <col min="15106" max="15106" width="71.5703125" style="3" customWidth="1"/>
    <col min="15107" max="15107" width="18.7109375" style="3" customWidth="1"/>
    <col min="15108" max="15108" width="16.42578125" style="3" customWidth="1"/>
    <col min="15109" max="15109" width="19.5703125" style="3" customWidth="1"/>
    <col min="15110" max="15110" width="17.5703125" style="3" customWidth="1"/>
    <col min="15111" max="15111" width="18.140625" style="3" customWidth="1"/>
    <col min="15112" max="15112" width="18" style="3" customWidth="1"/>
    <col min="15113" max="15113" width="18.140625" style="3" customWidth="1"/>
    <col min="15114" max="15114" width="17.28515625" style="3" customWidth="1"/>
    <col min="15115" max="15115" width="18.42578125" style="3" customWidth="1"/>
    <col min="15116" max="15117" width="11.140625" style="3" customWidth="1"/>
    <col min="15118" max="15118" width="11.42578125" style="3" bestFit="1" customWidth="1"/>
    <col min="15119" max="15119" width="14.7109375" style="3" customWidth="1"/>
    <col min="15120" max="15360" width="9.140625" style="3"/>
    <col min="15361" max="15361" width="11.140625" style="3" customWidth="1"/>
    <col min="15362" max="15362" width="71.5703125" style="3" customWidth="1"/>
    <col min="15363" max="15363" width="18.7109375" style="3" customWidth="1"/>
    <col min="15364" max="15364" width="16.42578125" style="3" customWidth="1"/>
    <col min="15365" max="15365" width="19.5703125" style="3" customWidth="1"/>
    <col min="15366" max="15366" width="17.5703125" style="3" customWidth="1"/>
    <col min="15367" max="15367" width="18.140625" style="3" customWidth="1"/>
    <col min="15368" max="15368" width="18" style="3" customWidth="1"/>
    <col min="15369" max="15369" width="18.140625" style="3" customWidth="1"/>
    <col min="15370" max="15370" width="17.28515625" style="3" customWidth="1"/>
    <col min="15371" max="15371" width="18.42578125" style="3" customWidth="1"/>
    <col min="15372" max="15373" width="11.140625" style="3" customWidth="1"/>
    <col min="15374" max="15374" width="11.42578125" style="3" bestFit="1" customWidth="1"/>
    <col min="15375" max="15375" width="14.7109375" style="3" customWidth="1"/>
    <col min="15376" max="15616" width="9.140625" style="3"/>
    <col min="15617" max="15617" width="11.140625" style="3" customWidth="1"/>
    <col min="15618" max="15618" width="71.5703125" style="3" customWidth="1"/>
    <col min="15619" max="15619" width="18.7109375" style="3" customWidth="1"/>
    <col min="15620" max="15620" width="16.42578125" style="3" customWidth="1"/>
    <col min="15621" max="15621" width="19.5703125" style="3" customWidth="1"/>
    <col min="15622" max="15622" width="17.5703125" style="3" customWidth="1"/>
    <col min="15623" max="15623" width="18.140625" style="3" customWidth="1"/>
    <col min="15624" max="15624" width="18" style="3" customWidth="1"/>
    <col min="15625" max="15625" width="18.140625" style="3" customWidth="1"/>
    <col min="15626" max="15626" width="17.28515625" style="3" customWidth="1"/>
    <col min="15627" max="15627" width="18.42578125" style="3" customWidth="1"/>
    <col min="15628" max="15629" width="11.140625" style="3" customWidth="1"/>
    <col min="15630" max="15630" width="11.42578125" style="3" bestFit="1" customWidth="1"/>
    <col min="15631" max="15631" width="14.7109375" style="3" customWidth="1"/>
    <col min="15632" max="15872" width="9.140625" style="3"/>
    <col min="15873" max="15873" width="11.140625" style="3" customWidth="1"/>
    <col min="15874" max="15874" width="71.5703125" style="3" customWidth="1"/>
    <col min="15875" max="15875" width="18.7109375" style="3" customWidth="1"/>
    <col min="15876" max="15876" width="16.42578125" style="3" customWidth="1"/>
    <col min="15877" max="15877" width="19.5703125" style="3" customWidth="1"/>
    <col min="15878" max="15878" width="17.5703125" style="3" customWidth="1"/>
    <col min="15879" max="15879" width="18.140625" style="3" customWidth="1"/>
    <col min="15880" max="15880" width="18" style="3" customWidth="1"/>
    <col min="15881" max="15881" width="18.140625" style="3" customWidth="1"/>
    <col min="15882" max="15882" width="17.28515625" style="3" customWidth="1"/>
    <col min="15883" max="15883" width="18.42578125" style="3" customWidth="1"/>
    <col min="15884" max="15885" width="11.140625" style="3" customWidth="1"/>
    <col min="15886" max="15886" width="11.42578125" style="3" bestFit="1" customWidth="1"/>
    <col min="15887" max="15887" width="14.7109375" style="3" customWidth="1"/>
    <col min="15888" max="16128" width="9.140625" style="3"/>
    <col min="16129" max="16129" width="11.140625" style="3" customWidth="1"/>
    <col min="16130" max="16130" width="71.5703125" style="3" customWidth="1"/>
    <col min="16131" max="16131" width="18.7109375" style="3" customWidth="1"/>
    <col min="16132" max="16132" width="16.42578125" style="3" customWidth="1"/>
    <col min="16133" max="16133" width="19.5703125" style="3" customWidth="1"/>
    <col min="16134" max="16134" width="17.5703125" style="3" customWidth="1"/>
    <col min="16135" max="16135" width="18.140625" style="3" customWidth="1"/>
    <col min="16136" max="16136" width="18" style="3" customWidth="1"/>
    <col min="16137" max="16137" width="18.140625" style="3" customWidth="1"/>
    <col min="16138" max="16138" width="17.28515625" style="3" customWidth="1"/>
    <col min="16139" max="16139" width="18.42578125" style="3" customWidth="1"/>
    <col min="16140" max="16141" width="11.140625" style="3" customWidth="1"/>
    <col min="16142" max="16142" width="11.42578125" style="3" bestFit="1" customWidth="1"/>
    <col min="16143" max="16143" width="14.7109375" style="3" customWidth="1"/>
    <col min="16144" max="16384" width="9.140625" style="3"/>
  </cols>
  <sheetData>
    <row r="1" spans="1:15" ht="36.75" customHeight="1" x14ac:dyDescent="0.35">
      <c r="A1" s="1"/>
      <c r="B1" s="2"/>
      <c r="C1" s="2"/>
      <c r="D1" s="2"/>
      <c r="E1" s="2"/>
      <c r="F1" s="88" t="s">
        <v>124</v>
      </c>
      <c r="G1" s="88"/>
      <c r="H1" s="88"/>
      <c r="I1" s="88"/>
      <c r="J1" s="88"/>
    </row>
    <row r="2" spans="1:15" ht="36.75" customHeight="1" x14ac:dyDescent="0.35">
      <c r="A2" s="1"/>
      <c r="B2" s="2"/>
      <c r="C2" s="2"/>
      <c r="D2" s="2"/>
      <c r="E2" s="2"/>
      <c r="F2" s="89" t="s">
        <v>123</v>
      </c>
      <c r="G2" s="89"/>
      <c r="H2" s="89"/>
      <c r="I2" s="89"/>
      <c r="J2" s="89"/>
    </row>
    <row r="3" spans="1:15" ht="36.75" customHeight="1" x14ac:dyDescent="0.35">
      <c r="A3" s="1"/>
      <c r="B3" s="2"/>
      <c r="C3" s="2"/>
      <c r="D3" s="2"/>
      <c r="E3" s="2"/>
      <c r="F3" s="89" t="s">
        <v>128</v>
      </c>
      <c r="G3" s="89"/>
      <c r="H3" s="89"/>
      <c r="I3" s="89"/>
      <c r="J3" s="89"/>
    </row>
    <row r="4" spans="1:15" s="84" customFormat="1" ht="36.75" customHeight="1" x14ac:dyDescent="0.35">
      <c r="A4" s="83"/>
      <c r="B4" s="2"/>
      <c r="C4" s="2"/>
      <c r="D4" s="2"/>
      <c r="E4" s="2"/>
      <c r="F4" s="85"/>
      <c r="G4" s="85"/>
      <c r="H4" s="85"/>
      <c r="I4" s="85"/>
      <c r="J4" s="85"/>
    </row>
    <row r="5" spans="1:15" s="84" customFormat="1" ht="36.75" customHeight="1" x14ac:dyDescent="0.35">
      <c r="A5" s="83"/>
      <c r="B5" s="2"/>
      <c r="C5" s="2"/>
      <c r="D5" s="2"/>
      <c r="E5" s="2"/>
      <c r="F5" s="85"/>
      <c r="G5" s="85"/>
      <c r="H5" s="85"/>
      <c r="I5" s="85"/>
      <c r="J5" s="85"/>
    </row>
    <row r="6" spans="1:15" ht="36.75" customHeight="1" x14ac:dyDescent="0.35">
      <c r="A6" s="1"/>
      <c r="B6" s="2"/>
      <c r="C6" s="2"/>
      <c r="D6" s="2"/>
      <c r="E6" s="2"/>
      <c r="F6" s="4"/>
      <c r="G6" s="91"/>
      <c r="H6" s="91"/>
      <c r="I6" s="91"/>
      <c r="J6" s="91"/>
    </row>
    <row r="7" spans="1:15" ht="36.75" customHeight="1" x14ac:dyDescent="0.4">
      <c r="A7" s="92" t="s">
        <v>115</v>
      </c>
      <c r="B7" s="93"/>
      <c r="C7" s="93"/>
      <c r="D7" s="93"/>
      <c r="E7" s="93"/>
      <c r="F7" s="93"/>
      <c r="G7" s="93"/>
      <c r="H7" s="93"/>
      <c r="I7" s="93"/>
      <c r="J7" s="93"/>
    </row>
    <row r="8" spans="1:15" ht="33.75" customHeight="1" x14ac:dyDescent="0.4">
      <c r="A8" s="92" t="s">
        <v>117</v>
      </c>
      <c r="B8" s="93"/>
      <c r="C8" s="93"/>
      <c r="D8" s="93"/>
      <c r="E8" s="93"/>
      <c r="F8" s="93"/>
      <c r="G8" s="93"/>
      <c r="H8" s="93"/>
      <c r="I8" s="93"/>
      <c r="J8" s="93"/>
    </row>
    <row r="9" spans="1:15" ht="63.75" customHeight="1" x14ac:dyDescent="0.4">
      <c r="A9" s="92" t="s">
        <v>75</v>
      </c>
      <c r="B9" s="93"/>
      <c r="C9" s="93"/>
      <c r="D9" s="93"/>
      <c r="E9" s="93"/>
      <c r="F9" s="93"/>
      <c r="G9" s="93"/>
      <c r="H9" s="93"/>
      <c r="I9" s="93"/>
      <c r="J9" s="93"/>
    </row>
    <row r="10" spans="1:15" ht="33.75" customHeight="1" x14ac:dyDescent="0.3">
      <c r="A10" s="5"/>
      <c r="B10" s="5"/>
      <c r="C10" s="5"/>
      <c r="D10" s="5"/>
      <c r="E10" s="5"/>
      <c r="F10" s="5"/>
      <c r="G10" s="5"/>
      <c r="H10" s="5"/>
      <c r="I10" s="5"/>
      <c r="J10" s="5"/>
    </row>
    <row r="11" spans="1:15" ht="32.25" customHeight="1" x14ac:dyDescent="0.3">
      <c r="A11" s="5"/>
      <c r="B11" s="5"/>
      <c r="C11" s="5"/>
      <c r="D11" s="5"/>
      <c r="E11" s="5"/>
      <c r="F11" s="5"/>
      <c r="G11" s="5"/>
      <c r="H11" s="5"/>
      <c r="I11" s="5"/>
      <c r="J11" s="5"/>
    </row>
    <row r="12" spans="1:15" ht="82.5" customHeight="1" x14ac:dyDescent="0.25">
      <c r="A12" s="90" t="s">
        <v>0</v>
      </c>
      <c r="B12" s="90" t="s">
        <v>1</v>
      </c>
      <c r="C12" s="94" t="s">
        <v>74</v>
      </c>
      <c r="D12" s="95"/>
      <c r="E12" s="94" t="s">
        <v>2</v>
      </c>
      <c r="F12" s="95"/>
      <c r="G12" s="94" t="s">
        <v>3</v>
      </c>
      <c r="H12" s="95"/>
      <c r="I12" s="90" t="s">
        <v>4</v>
      </c>
      <c r="J12" s="90"/>
    </row>
    <row r="13" spans="1:15" ht="111" customHeight="1" x14ac:dyDescent="0.3">
      <c r="A13" s="90"/>
      <c r="B13" s="90"/>
      <c r="C13" s="6" t="s">
        <v>5</v>
      </c>
      <c r="D13" s="6" t="s">
        <v>6</v>
      </c>
      <c r="E13" s="6" t="s">
        <v>5</v>
      </c>
      <c r="F13" s="6" t="s">
        <v>6</v>
      </c>
      <c r="G13" s="6" t="s">
        <v>5</v>
      </c>
      <c r="H13" s="6" t="s">
        <v>6</v>
      </c>
      <c r="I13" s="6" t="s">
        <v>5</v>
      </c>
      <c r="J13" s="6" t="s">
        <v>6</v>
      </c>
      <c r="K13" s="7"/>
      <c r="L13" s="7"/>
      <c r="M13" s="8"/>
      <c r="N13" s="8"/>
    </row>
    <row r="14" spans="1:15" ht="23.25" x14ac:dyDescent="0.35">
      <c r="A14" s="9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3</v>
      </c>
      <c r="H14" s="9">
        <v>4</v>
      </c>
      <c r="I14" s="9">
        <v>5</v>
      </c>
      <c r="J14" s="9">
        <v>6</v>
      </c>
      <c r="K14" s="8"/>
      <c r="L14" s="8"/>
      <c r="M14" s="8"/>
      <c r="N14" s="8"/>
    </row>
    <row r="15" spans="1:15" ht="33" customHeight="1" x14ac:dyDescent="0.3">
      <c r="A15" s="10">
        <v>1</v>
      </c>
      <c r="B15" s="11" t="s">
        <v>7</v>
      </c>
      <c r="C15" s="12">
        <f t="shared" ref="C15:J15" si="0">C16+C22+C23+C27</f>
        <v>66378.016000000003</v>
      </c>
      <c r="D15" s="12">
        <f t="shared" si="0"/>
        <v>1396.6262829441539</v>
      </c>
      <c r="E15" s="12">
        <f t="shared" si="0"/>
        <v>29036.111000000001</v>
      </c>
      <c r="F15" s="12">
        <f t="shared" si="0"/>
        <v>1396.63</v>
      </c>
      <c r="G15" s="12">
        <f t="shared" si="0"/>
        <v>33376.015999999996</v>
      </c>
      <c r="H15" s="12">
        <f t="shared" si="0"/>
        <v>1396.63</v>
      </c>
      <c r="I15" s="12">
        <f t="shared" si="0"/>
        <v>3965.8890000000001</v>
      </c>
      <c r="J15" s="12">
        <f t="shared" si="0"/>
        <v>1396.6200000000001</v>
      </c>
      <c r="K15" s="13"/>
      <c r="L15" s="13"/>
      <c r="M15" s="13"/>
      <c r="N15" s="13"/>
      <c r="O15" s="14"/>
    </row>
    <row r="16" spans="1:15" ht="35.25" customHeight="1" x14ac:dyDescent="0.35">
      <c r="A16" s="15" t="s">
        <v>8</v>
      </c>
      <c r="B16" s="16" t="s">
        <v>9</v>
      </c>
      <c r="C16" s="17">
        <f>C17+C18+C19+C20+C21</f>
        <v>53600.248999999996</v>
      </c>
      <c r="D16" s="17">
        <f>SUM(D17:D21)</f>
        <v>1127.7757462011384</v>
      </c>
      <c r="E16" s="17">
        <f>E17+E18+E19+E20+E21</f>
        <v>23446.66</v>
      </c>
      <c r="F16" s="17">
        <v>1127.78</v>
      </c>
      <c r="G16" s="17">
        <f>G17+G18+G19+G20+G21</f>
        <v>26951.129999999997</v>
      </c>
      <c r="H16" s="17">
        <v>1127.78</v>
      </c>
      <c r="I16" s="17">
        <f>I17+I18+I19+I20+I21</f>
        <v>3202.4589999999998</v>
      </c>
      <c r="J16" s="17">
        <f>SUM(J17:J21)</f>
        <v>1127.77</v>
      </c>
      <c r="K16" s="13"/>
      <c r="L16" s="8"/>
      <c r="M16" s="8"/>
      <c r="N16" s="8"/>
    </row>
    <row r="17" spans="1:15" ht="38.25" customHeight="1" x14ac:dyDescent="0.35">
      <c r="A17" s="15" t="s">
        <v>10</v>
      </c>
      <c r="B17" s="16" t="s">
        <v>11</v>
      </c>
      <c r="C17" s="17">
        <f>E17+G17+I17</f>
        <v>49870.18</v>
      </c>
      <c r="D17" s="17">
        <f>C17/C50*1000</f>
        <v>1049.2932497885429</v>
      </c>
      <c r="E17" s="17">
        <v>21814.99</v>
      </c>
      <c r="F17" s="17">
        <f>ROUND(E17/E50*1000,2)</f>
        <v>1049.29</v>
      </c>
      <c r="G17" s="17">
        <v>25075.59</v>
      </c>
      <c r="H17" s="17">
        <f>ROUND(G17/G50*1000,2)</f>
        <v>1049.29</v>
      </c>
      <c r="I17" s="17">
        <v>2979.6</v>
      </c>
      <c r="J17" s="17">
        <v>1049.29</v>
      </c>
      <c r="K17" s="13"/>
      <c r="L17" s="8"/>
      <c r="M17" s="8"/>
      <c r="N17" s="8"/>
    </row>
    <row r="18" spans="1:15" ht="45.75" customHeight="1" x14ac:dyDescent="0.35">
      <c r="A18" s="15" t="s">
        <v>12</v>
      </c>
      <c r="B18" s="16" t="s">
        <v>13</v>
      </c>
      <c r="C18" s="17">
        <f>E18+G18+I18</f>
        <v>2480.098</v>
      </c>
      <c r="D18" s="17">
        <f>C18/C50*1000</f>
        <v>52.18248841720775</v>
      </c>
      <c r="E18" s="17">
        <f>[1]виробн.!G15+[1]транспорт.!G14</f>
        <v>1084.8899999999999</v>
      </c>
      <c r="F18" s="17">
        <f>ROUND(E18/E50*1000,2)</f>
        <v>52.18</v>
      </c>
      <c r="G18" s="17">
        <f>[1]виробн.!I15+[1]транспорт.!I14</f>
        <v>1247.03</v>
      </c>
      <c r="H18" s="17">
        <f>ROUND(G18/G50*1000,2)</f>
        <v>52.18</v>
      </c>
      <c r="I18" s="17">
        <f>[1]виробн.!K15+[1]транспорт.!K14</f>
        <v>148.178</v>
      </c>
      <c r="J18" s="17">
        <f>ROUND(I18/I50*1000,2)</f>
        <v>52.18</v>
      </c>
      <c r="K18" s="13"/>
      <c r="L18" s="8"/>
      <c r="M18" s="8"/>
      <c r="N18" s="8"/>
    </row>
    <row r="19" spans="1:15" ht="50.25" customHeight="1" x14ac:dyDescent="0.35">
      <c r="A19" s="15" t="s">
        <v>14</v>
      </c>
      <c r="B19" s="16" t="s">
        <v>15</v>
      </c>
      <c r="C19" s="17">
        <v>0</v>
      </c>
      <c r="D19" s="17">
        <v>0</v>
      </c>
      <c r="E19" s="17">
        <v>0</v>
      </c>
      <c r="F19" s="17">
        <v>0</v>
      </c>
      <c r="G19" s="17">
        <v>0</v>
      </c>
      <c r="H19" s="17">
        <v>0</v>
      </c>
      <c r="I19" s="17">
        <v>0</v>
      </c>
      <c r="J19" s="17">
        <v>0</v>
      </c>
      <c r="K19" s="13"/>
      <c r="L19" s="8"/>
      <c r="M19" s="8"/>
      <c r="N19" s="8"/>
    </row>
    <row r="20" spans="1:15" ht="39.75" customHeight="1" x14ac:dyDescent="0.35">
      <c r="A20" s="15" t="s">
        <v>16</v>
      </c>
      <c r="B20" s="16" t="s">
        <v>17</v>
      </c>
      <c r="C20" s="17">
        <f>E20+G20+I20</f>
        <v>294.15500000000003</v>
      </c>
      <c r="D20" s="17">
        <f>C20/C50*1000</f>
        <v>6.1891666701734165</v>
      </c>
      <c r="E20" s="17">
        <f>[1]виробн.!G17+[1]транспорт.!G15</f>
        <v>128.67000000000002</v>
      </c>
      <c r="F20" s="17">
        <f>ROUND(E20/E50*1000,2)</f>
        <v>6.19</v>
      </c>
      <c r="G20" s="17">
        <f>[1]виробн.!I17+[1]транспорт.!I15</f>
        <v>147.91</v>
      </c>
      <c r="H20" s="17">
        <f>ROUND(G20/G50*1000,2)</f>
        <v>6.19</v>
      </c>
      <c r="I20" s="17">
        <f>[1]виробн.!K17+[1]транспорт.!K15</f>
        <v>17.574999999999999</v>
      </c>
      <c r="J20" s="17">
        <f>ROUND(I20/I50*1000,2)</f>
        <v>6.19</v>
      </c>
      <c r="K20" s="13"/>
      <c r="L20" s="8"/>
      <c r="M20" s="8"/>
      <c r="N20" s="8"/>
    </row>
    <row r="21" spans="1:15" ht="32.25" customHeight="1" x14ac:dyDescent="0.35">
      <c r="A21" s="15" t="s">
        <v>18</v>
      </c>
      <c r="B21" s="16" t="s">
        <v>19</v>
      </c>
      <c r="C21" s="17">
        <f>E21+G21+I21</f>
        <v>955.81600000000003</v>
      </c>
      <c r="D21" s="17">
        <f>C21/C50*1000</f>
        <v>20.110841325214508</v>
      </c>
      <c r="E21" s="17">
        <f>[1]виробн.!G18+[1]транспорт.!G16</f>
        <v>418.11</v>
      </c>
      <c r="F21" s="17">
        <f>ROUND(E21/E50*1000,2)</f>
        <v>20.11</v>
      </c>
      <c r="G21" s="17">
        <f>[1]виробн.!I18+[1]транспорт.!I16</f>
        <v>480.6</v>
      </c>
      <c r="H21" s="17">
        <f>ROUND(G21/G50*1000,2)</f>
        <v>20.11</v>
      </c>
      <c r="I21" s="17">
        <f>[1]виробн.!K18+[1]транспорт.!K16</f>
        <v>57.105999999999995</v>
      </c>
      <c r="J21" s="17">
        <f>ROUND(I21/I50*1000,2)</f>
        <v>20.11</v>
      </c>
      <c r="K21" s="13"/>
      <c r="L21" s="8"/>
      <c r="M21" s="8"/>
      <c r="N21" s="8"/>
    </row>
    <row r="22" spans="1:15" ht="31.5" customHeight="1" x14ac:dyDescent="0.35">
      <c r="A22" s="15" t="s">
        <v>20</v>
      </c>
      <c r="B22" s="16" t="s">
        <v>21</v>
      </c>
      <c r="C22" s="17">
        <f>E22+G22+I22</f>
        <v>7149.6280000000006</v>
      </c>
      <c r="D22" s="17">
        <f>C22/C50*1000</f>
        <v>150.43170886688523</v>
      </c>
      <c r="E22" s="17">
        <f>[1]виробн.!G19+[1]транспорт.!G18+[1]СТР.ПОСТАЧ.!E13</f>
        <v>3127.5</v>
      </c>
      <c r="F22" s="17">
        <f>ROUND(E22/E50*1000,2)</f>
        <v>150.43</v>
      </c>
      <c r="G22" s="17">
        <f>[1]виробн.!I19+[1]транспорт.!I18+[1]СТР.ПОСТАЧ.!G13</f>
        <v>3594.9600000000005</v>
      </c>
      <c r="H22" s="17">
        <f>ROUND(G22/G50*1000,2)</f>
        <v>150.43</v>
      </c>
      <c r="I22" s="17">
        <f>[1]виробн.!K19+[1]транспорт.!K18+[1]СТР.ПОСТАЧ.!I13</f>
        <v>427.16800000000001</v>
      </c>
      <c r="J22" s="17">
        <f>ROUND(I22/I50*1000,2)</f>
        <v>150.43</v>
      </c>
      <c r="K22" s="13"/>
      <c r="L22" s="18"/>
      <c r="M22" s="19"/>
      <c r="N22" s="18"/>
      <c r="O22" s="20"/>
    </row>
    <row r="23" spans="1:15" ht="41.25" customHeight="1" x14ac:dyDescent="0.35">
      <c r="A23" s="15" t="s">
        <v>22</v>
      </c>
      <c r="B23" s="16" t="s">
        <v>23</v>
      </c>
      <c r="C23" s="17">
        <f t="shared" ref="C23:J23" si="1">C24+C25+C26</f>
        <v>3433.8509999999997</v>
      </c>
      <c r="D23" s="17">
        <f t="shared" si="1"/>
        <v>72.249923202194935</v>
      </c>
      <c r="E23" s="17">
        <f t="shared" si="1"/>
        <v>1502.09</v>
      </c>
      <c r="F23" s="17">
        <f t="shared" si="1"/>
        <v>72.25</v>
      </c>
      <c r="G23" s="17">
        <f t="shared" si="1"/>
        <v>1726.6</v>
      </c>
      <c r="H23" s="17">
        <f t="shared" si="1"/>
        <v>72.25</v>
      </c>
      <c r="I23" s="17">
        <f t="shared" si="1"/>
        <v>205.161</v>
      </c>
      <c r="J23" s="17">
        <f t="shared" si="1"/>
        <v>72.25</v>
      </c>
      <c r="K23" s="13"/>
      <c r="L23" s="13"/>
      <c r="M23" s="13"/>
      <c r="N23" s="13"/>
      <c r="O23" s="14"/>
    </row>
    <row r="24" spans="1:15" ht="33.75" customHeight="1" x14ac:dyDescent="0.35">
      <c r="A24" s="15" t="s">
        <v>24</v>
      </c>
      <c r="B24" s="16" t="s">
        <v>25</v>
      </c>
      <c r="C24" s="17">
        <f>E24+G24+I24</f>
        <v>1552.3899999999999</v>
      </c>
      <c r="D24" s="17">
        <f>C24/C50*1000</f>
        <v>32.663053312405047</v>
      </c>
      <c r="E24" s="17">
        <f>[1]виробн.!G21+[1]транспорт.!G20+[1]СТР.ПОСТАЧ.!E15</f>
        <v>679.06999999999994</v>
      </c>
      <c r="F24" s="17">
        <f>ROUND(E24/E50*1000,2)</f>
        <v>32.659999999999997</v>
      </c>
      <c r="G24" s="17">
        <f>[1]виробн.!I21+[1]транспорт.!I20+[1]СТР.ПОСТАЧ.!G15</f>
        <v>780.56999999999994</v>
      </c>
      <c r="H24" s="17">
        <f>ROUND(G24/G50*1000,2)</f>
        <v>32.659999999999997</v>
      </c>
      <c r="I24" s="17">
        <f>[1]виробн.!K21+[1]транспорт.!K20+[1]СТР.ПОСТАЧ.!I15</f>
        <v>92.75</v>
      </c>
      <c r="J24" s="17">
        <f>ROUND(I24/I50*1000,2)</f>
        <v>32.659999999999997</v>
      </c>
      <c r="K24" s="13"/>
      <c r="L24" s="13"/>
      <c r="M24" s="13"/>
      <c r="N24" s="18"/>
      <c r="O24" s="18"/>
    </row>
    <row r="25" spans="1:15" ht="35.1" customHeight="1" x14ac:dyDescent="0.35">
      <c r="A25" s="15" t="s">
        <v>26</v>
      </c>
      <c r="B25" s="16" t="s">
        <v>27</v>
      </c>
      <c r="C25" s="17">
        <f>E25+G25+I25</f>
        <v>1314.9750000000001</v>
      </c>
      <c r="D25" s="17">
        <f>C25/C50*1000</f>
        <v>27.667724302192003</v>
      </c>
      <c r="E25" s="17">
        <f>[1]виробн.!G22+[1]транспорт.!G21+[1]СТР.ПОСТАЧ.!E16</f>
        <v>575.22</v>
      </c>
      <c r="F25" s="17">
        <f>ROUND(E25/E50*1000,2)</f>
        <v>27.67</v>
      </c>
      <c r="G25" s="17">
        <f>[1]виробн.!I22+[1]транспорт.!I21+[1]СТР.ПОСТАЧ.!G16</f>
        <v>661.19</v>
      </c>
      <c r="H25" s="17">
        <f>ROUND(G25/G50*1000,2)</f>
        <v>27.67</v>
      </c>
      <c r="I25" s="17">
        <f>[1]виробн.!K22+[1]транспорт.!K21+[1]СТР.ПОСТАЧ.!I16</f>
        <v>78.564999999999998</v>
      </c>
      <c r="J25" s="17">
        <f>ROUND(I25/I50*1000,2)</f>
        <v>27.67</v>
      </c>
      <c r="K25" s="13"/>
      <c r="L25" s="18"/>
      <c r="M25" s="18"/>
      <c r="N25" s="18"/>
      <c r="O25" s="18"/>
    </row>
    <row r="26" spans="1:15" ht="35.1" customHeight="1" x14ac:dyDescent="0.35">
      <c r="A26" s="15" t="s">
        <v>28</v>
      </c>
      <c r="B26" s="16" t="s">
        <v>29</v>
      </c>
      <c r="C26" s="17">
        <f>E26+G26+I26</f>
        <v>566.48599999999999</v>
      </c>
      <c r="D26" s="17">
        <f>C26/C50*1000</f>
        <v>11.919145587597889</v>
      </c>
      <c r="E26" s="17">
        <f>[1]виробн.!G23+[1]транспорт.!G22+[1]СТР.ПОСТАЧ.!E17</f>
        <v>247.79999999999998</v>
      </c>
      <c r="F26" s="17">
        <f>ROUND(E26/E50*1000,2)</f>
        <v>11.92</v>
      </c>
      <c r="G26" s="17">
        <f>[1]виробн.!I23+[1]транспорт.!I22+[1]СТР.ПОСТАЧ.!G17</f>
        <v>284.83999999999997</v>
      </c>
      <c r="H26" s="17">
        <f>ROUND(G26/G50*1000,2)</f>
        <v>11.92</v>
      </c>
      <c r="I26" s="17">
        <f>[1]виробн.!K23+[1]транспорт.!K22+[1]СТР.ПОСТАЧ.!I17</f>
        <v>33.845999999999997</v>
      </c>
      <c r="J26" s="17">
        <f>ROUND(I26/I50*1000,2)</f>
        <v>11.92</v>
      </c>
      <c r="K26" s="13"/>
    </row>
    <row r="27" spans="1:15" ht="29.25" customHeight="1" x14ac:dyDescent="0.35">
      <c r="A27" s="15" t="s">
        <v>30</v>
      </c>
      <c r="B27" s="16" t="s">
        <v>31</v>
      </c>
      <c r="C27" s="17">
        <f t="shared" ref="C27:J27" si="2">SUM(C28:C30)</f>
        <v>2194.2880000000005</v>
      </c>
      <c r="D27" s="17">
        <f t="shared" si="2"/>
        <v>46.168904673935458</v>
      </c>
      <c r="E27" s="17">
        <f t="shared" si="2"/>
        <v>959.86099999999999</v>
      </c>
      <c r="F27" s="17">
        <f t="shared" si="2"/>
        <v>46.17</v>
      </c>
      <c r="G27" s="17">
        <f t="shared" si="2"/>
        <v>1103.326</v>
      </c>
      <c r="H27" s="17">
        <f t="shared" si="2"/>
        <v>46.17</v>
      </c>
      <c r="I27" s="17">
        <f t="shared" si="2"/>
        <v>131.101</v>
      </c>
      <c r="J27" s="17">
        <f t="shared" si="2"/>
        <v>46.17</v>
      </c>
      <c r="K27" s="13"/>
      <c r="L27" s="20"/>
      <c r="M27" s="20"/>
      <c r="N27" s="14"/>
    </row>
    <row r="28" spans="1:15" ht="33.75" customHeight="1" x14ac:dyDescent="0.35">
      <c r="A28" s="15" t="s">
        <v>32</v>
      </c>
      <c r="B28" s="16" t="s">
        <v>33</v>
      </c>
      <c r="C28" s="17">
        <f>E28+G28+I28</f>
        <v>1017.0490000000001</v>
      </c>
      <c r="D28" s="21">
        <f>C28/C50*1000</f>
        <v>21.399213927124144</v>
      </c>
      <c r="E28" s="17">
        <f>'Структура виробн.'!F25+'Структура транспорт.'!F25+'Структура постач.'!F21</f>
        <v>444.89400000000001</v>
      </c>
      <c r="F28" s="17">
        <f>ROUND(E28/E50*1000,2)</f>
        <v>21.4</v>
      </c>
      <c r="G28" s="17">
        <f>'Структура виробн.'!H25+'Структура транспорт.'!H25+'Структура постач.'!H21</f>
        <v>511.39000000000004</v>
      </c>
      <c r="H28" s="17">
        <f>ROUND(G28/G50*1000,2)</f>
        <v>21.4</v>
      </c>
      <c r="I28" s="17">
        <f>'Структура виробн.'!J25+'Структура транспорт.'!J25+'Структура постач.'!J21</f>
        <v>60.765000000000001</v>
      </c>
      <c r="J28" s="17">
        <f>ROUND(I28/I50*1000,2)</f>
        <v>21.4</v>
      </c>
      <c r="K28" s="13"/>
      <c r="L28" s="18"/>
      <c r="M28" s="18"/>
      <c r="N28" s="14"/>
    </row>
    <row r="29" spans="1:15" ht="33" customHeight="1" x14ac:dyDescent="0.35">
      <c r="A29" s="15" t="s">
        <v>34</v>
      </c>
      <c r="B29" s="16" t="s">
        <v>25</v>
      </c>
      <c r="C29" s="17">
        <f>E29+G29+I29</f>
        <v>208.27</v>
      </c>
      <c r="D29" s="17">
        <f>C29/C50*1000</f>
        <v>4.3821037969676437</v>
      </c>
      <c r="E29" s="17">
        <f>'Структура виробн.'!F26+'Структура транспорт.'!F26+'Структура постач.'!F22</f>
        <v>91.105000000000004</v>
      </c>
      <c r="F29" s="17">
        <f>ROUND(E29/E50*1000,2)</f>
        <v>4.38</v>
      </c>
      <c r="G29" s="17">
        <f>'Структура виробн.'!H26+'Структура транспорт.'!H26+'Структура постач.'!H22</f>
        <v>104.72200000000001</v>
      </c>
      <c r="H29" s="17">
        <f>ROUND(G29/G50*1000,2)</f>
        <v>4.38</v>
      </c>
      <c r="I29" s="17">
        <f>'Структура виробн.'!J26+'Структура транспорт.'!J26+'Структура постач.'!J22</f>
        <v>12.443000000000001</v>
      </c>
      <c r="J29" s="17">
        <f>ROUND(I29/I50*1000,2)</f>
        <v>4.38</v>
      </c>
      <c r="K29" s="13"/>
      <c r="L29" s="18"/>
      <c r="M29" s="18"/>
      <c r="N29" s="14"/>
    </row>
    <row r="30" spans="1:15" ht="32.25" customHeight="1" x14ac:dyDescent="0.35">
      <c r="A30" s="15" t="s">
        <v>35</v>
      </c>
      <c r="B30" s="16" t="s">
        <v>36</v>
      </c>
      <c r="C30" s="17">
        <f>E30+G30+I30</f>
        <v>968.96900000000005</v>
      </c>
      <c r="D30" s="17">
        <f>C30/C50*1000</f>
        <v>20.387586949843669</v>
      </c>
      <c r="E30" s="17">
        <f>'Структура виробн.'!F27+'Структура транспорт.'!F27+'Структура постач.'!F23</f>
        <v>423.86199999999997</v>
      </c>
      <c r="F30" s="17">
        <f>ROUND(E30/E50*1000,2)</f>
        <v>20.39</v>
      </c>
      <c r="G30" s="17">
        <f>'Структура виробн.'!H27+'Структура транспорт.'!H27+'Структура постач.'!H23</f>
        <v>487.214</v>
      </c>
      <c r="H30" s="17">
        <f>ROUND(G30/G50*1000,2)</f>
        <v>20.39</v>
      </c>
      <c r="I30" s="17">
        <f>'Структура виробн.'!J27+'Структура транспорт.'!J27+'Структура постач.'!J23</f>
        <v>57.893000000000001</v>
      </c>
      <c r="J30" s="17">
        <f>ROUND(I30/I50*1000,2)</f>
        <v>20.39</v>
      </c>
      <c r="K30" s="13"/>
      <c r="L30" s="22"/>
      <c r="M30" s="22"/>
      <c r="N30" s="22"/>
    </row>
    <row r="31" spans="1:15" ht="44.25" customHeight="1" x14ac:dyDescent="0.3">
      <c r="A31" s="10" t="s">
        <v>37</v>
      </c>
      <c r="B31" s="11" t="s">
        <v>38</v>
      </c>
      <c r="C31" s="12">
        <f t="shared" ref="C31:J31" si="3">SUM(C32:C34)</f>
        <v>2901.5669999999996</v>
      </c>
      <c r="D31" s="12">
        <f t="shared" si="3"/>
        <v>61.050404608709911</v>
      </c>
      <c r="E31" s="12">
        <f t="shared" si="3"/>
        <v>1269.25</v>
      </c>
      <c r="F31" s="12">
        <f t="shared" si="3"/>
        <v>61.045472578426377</v>
      </c>
      <c r="G31" s="12">
        <f t="shared" si="3"/>
        <v>1458.9580000000001</v>
      </c>
      <c r="H31" s="12">
        <f t="shared" si="3"/>
        <v>61.045781302633451</v>
      </c>
      <c r="I31" s="12">
        <f t="shared" si="3"/>
        <v>173.35900000000001</v>
      </c>
      <c r="J31" s="12">
        <f t="shared" si="3"/>
        <v>61.045626406443141</v>
      </c>
      <c r="K31" s="13"/>
      <c r="L31" s="20"/>
      <c r="M31" s="20"/>
      <c r="N31" s="14"/>
    </row>
    <row r="32" spans="1:15" ht="27.75" customHeight="1" x14ac:dyDescent="0.35">
      <c r="A32" s="15" t="s">
        <v>39</v>
      </c>
      <c r="B32" s="16" t="s">
        <v>33</v>
      </c>
      <c r="C32" s="17">
        <f>E32+G32+I32</f>
        <v>2121.7709999999997</v>
      </c>
      <c r="D32" s="17">
        <f>C32/C50*1000</f>
        <v>44.64311113168403</v>
      </c>
      <c r="E32" s="17">
        <f>'Структура виробн.'!F29+'Структура транспорт.'!F29+'Структура постач.'!F25</f>
        <v>928.14</v>
      </c>
      <c r="F32" s="17">
        <f>ROUND(E32/E50*1000,2)</f>
        <v>44.64</v>
      </c>
      <c r="G32" s="17">
        <f>'Структура виробн.'!H29+'Структура транспорт.'!H29+'Структура постач.'!H25</f>
        <v>1066.8620000000001</v>
      </c>
      <c r="H32" s="17">
        <f>ROUND(G32/G50*1000,2)</f>
        <v>44.64</v>
      </c>
      <c r="I32" s="17">
        <f>'Структура виробн.'!J29+'Структура транспорт.'!J29+'Структура постач.'!J25</f>
        <v>126.76899999999999</v>
      </c>
      <c r="J32" s="17">
        <f>ROUND(I32/I50*1000,2)</f>
        <v>44.64</v>
      </c>
      <c r="K32" s="13"/>
      <c r="L32" s="18"/>
      <c r="M32" s="18"/>
      <c r="N32" s="14"/>
    </row>
    <row r="33" spans="1:14" ht="32.25" customHeight="1" x14ac:dyDescent="0.35">
      <c r="A33" s="15" t="s">
        <v>40</v>
      </c>
      <c r="B33" s="16" t="s">
        <v>25</v>
      </c>
      <c r="C33" s="17">
        <f>E33+G33+I33</f>
        <v>441.13299999999998</v>
      </c>
      <c r="D33" s="17">
        <f>C33/C50*1000</f>
        <v>9.2816564760538114</v>
      </c>
      <c r="E33" s="17">
        <f>'Структура виробн.'!F30+'Структура транспорт.'!F30+'Структура постач.'!F26</f>
        <v>192.97</v>
      </c>
      <c r="F33" s="17">
        <f>ROUND(E33/E50*1000,2)</f>
        <v>9.2799999999999994</v>
      </c>
      <c r="G33" s="17">
        <f>'Структура виробн.'!H30+'Структура транспорт.'!H30+'Структура постач.'!H26</f>
        <v>221.80699999999999</v>
      </c>
      <c r="H33" s="17">
        <f>ROUND(G33/G50*1000,2)</f>
        <v>9.2799999999999994</v>
      </c>
      <c r="I33" s="17">
        <f>'Структура виробн.'!J30+'Структура транспорт.'!J30+'Структура постач.'!J26</f>
        <v>26.356000000000002</v>
      </c>
      <c r="J33" s="17">
        <f>ROUND(I33/I50*1000,2)</f>
        <v>9.2799999999999994</v>
      </c>
      <c r="K33" s="13"/>
      <c r="L33" s="18"/>
      <c r="M33" s="18"/>
      <c r="N33" s="14"/>
    </row>
    <row r="34" spans="1:14" ht="27.75" customHeight="1" x14ac:dyDescent="0.35">
      <c r="A34" s="15" t="s">
        <v>41</v>
      </c>
      <c r="B34" s="16" t="s">
        <v>36</v>
      </c>
      <c r="C34" s="17">
        <f>E34+G34+I34</f>
        <v>338.66300000000001</v>
      </c>
      <c r="D34" s="17">
        <f>C34/C50*1000</f>
        <v>7.1256370009720715</v>
      </c>
      <c r="E34" s="17">
        <f>'Структура виробн.'!F31+'Структура транспорт.'!F31+'Структура постач.'!F27</f>
        <v>148.14000000000001</v>
      </c>
      <c r="F34" s="17">
        <f>E34/E50*1000</f>
        <v>7.1254725784263746</v>
      </c>
      <c r="G34" s="17">
        <f>'Структура виробн.'!H31+'Структура транспорт.'!H31+'Структура постач.'!H27</f>
        <v>170.28900000000002</v>
      </c>
      <c r="H34" s="17">
        <f>G34/G50*1000</f>
        <v>7.1257813026334462</v>
      </c>
      <c r="I34" s="17">
        <f>'Структура виробн.'!J31+'Структура транспорт.'!J31+'Структура постач.'!J27</f>
        <v>20.234000000000002</v>
      </c>
      <c r="J34" s="17">
        <f>I34/I50*1000</f>
        <v>7.1256264064431392</v>
      </c>
      <c r="K34" s="13"/>
      <c r="L34" s="18"/>
      <c r="M34" s="18"/>
      <c r="N34" s="14"/>
    </row>
    <row r="35" spans="1:14" ht="29.25" customHeight="1" x14ac:dyDescent="0.35">
      <c r="A35" s="15" t="s">
        <v>42</v>
      </c>
      <c r="B35" s="16" t="s">
        <v>43</v>
      </c>
      <c r="C35" s="17">
        <v>0</v>
      </c>
      <c r="D35" s="17">
        <v>0</v>
      </c>
      <c r="E35" s="17">
        <v>0</v>
      </c>
      <c r="F35" s="17">
        <v>0</v>
      </c>
      <c r="G35" s="17">
        <f>[1]виробн.!H36+[1]ДОДАТОК2!F38+'[1]ДОДАТОК 3'!F32</f>
        <v>0</v>
      </c>
      <c r="H35" s="17">
        <v>0</v>
      </c>
      <c r="I35" s="17">
        <f>[1]виробн.!J36+[1]ДОДАТОК2!G38+'[1]ДОДАТОК 3'!G32</f>
        <v>0</v>
      </c>
      <c r="J35" s="17">
        <v>0</v>
      </c>
      <c r="K35" s="18"/>
      <c r="L35" s="18"/>
      <c r="M35" s="18"/>
      <c r="N35" s="14"/>
    </row>
    <row r="36" spans="1:14" ht="29.25" customHeight="1" x14ac:dyDescent="0.35">
      <c r="A36" s="15" t="s">
        <v>44</v>
      </c>
      <c r="B36" s="16" t="s">
        <v>45</v>
      </c>
      <c r="C36" s="17">
        <v>0</v>
      </c>
      <c r="D36" s="17">
        <v>0</v>
      </c>
      <c r="E36" s="17">
        <v>0</v>
      </c>
      <c r="F36" s="17">
        <v>0</v>
      </c>
      <c r="G36" s="17">
        <f>[1]виробн.!H37+[1]ДОДАТОК2!F39+'[1]ДОДАТОК 3'!F33</f>
        <v>0</v>
      </c>
      <c r="H36" s="17">
        <v>0</v>
      </c>
      <c r="I36" s="17">
        <f>[1]виробн.!J37+[1]ДОДАТОК2!G39+'[1]ДОДАТОК 3'!G33</f>
        <v>0</v>
      </c>
      <c r="J36" s="17">
        <v>0</v>
      </c>
      <c r="K36" s="18"/>
      <c r="L36" s="18"/>
      <c r="M36" s="18"/>
      <c r="N36" s="14"/>
    </row>
    <row r="37" spans="1:14" ht="33.75" customHeight="1" x14ac:dyDescent="0.3">
      <c r="A37" s="10" t="s">
        <v>46</v>
      </c>
      <c r="B37" s="11" t="s">
        <v>47</v>
      </c>
      <c r="C37" s="12">
        <f>C15+C31+C35+C36</f>
        <v>69279.582999999999</v>
      </c>
      <c r="D37" s="12">
        <f>D15+D31+D35+D36</f>
        <v>1457.6766875528638</v>
      </c>
      <c r="E37" s="12">
        <f t="shared" ref="E37:I37" si="4">E15+E31+E35+E36</f>
        <v>30305.361000000001</v>
      </c>
      <c r="F37" s="12">
        <f t="shared" si="4"/>
        <v>1457.6754725784265</v>
      </c>
      <c r="G37" s="12">
        <f t="shared" si="4"/>
        <v>34834.973999999995</v>
      </c>
      <c r="H37" s="12">
        <f t="shared" si="4"/>
        <v>1457.6757813026336</v>
      </c>
      <c r="I37" s="12">
        <f t="shared" si="4"/>
        <v>4139.2480000000005</v>
      </c>
      <c r="J37" s="12">
        <v>1457.68</v>
      </c>
      <c r="K37" s="13"/>
      <c r="L37" s="18"/>
      <c r="M37" s="18"/>
      <c r="N37" s="14"/>
    </row>
    <row r="38" spans="1:14" ht="35.25" customHeight="1" x14ac:dyDescent="0.3">
      <c r="A38" s="10" t="s">
        <v>48</v>
      </c>
      <c r="B38" s="23" t="s">
        <v>49</v>
      </c>
      <c r="C38" s="12">
        <v>0</v>
      </c>
      <c r="D38" s="12">
        <v>0</v>
      </c>
      <c r="E38" s="12">
        <v>0</v>
      </c>
      <c r="F38" s="12">
        <v>0</v>
      </c>
      <c r="G38" s="12">
        <v>0</v>
      </c>
      <c r="H38" s="12">
        <v>0</v>
      </c>
      <c r="I38" s="12">
        <v>0</v>
      </c>
      <c r="J38" s="12">
        <v>0</v>
      </c>
      <c r="K38" s="18"/>
      <c r="L38" s="18"/>
      <c r="M38" s="18"/>
      <c r="N38" s="14"/>
    </row>
    <row r="39" spans="1:14" ht="51.75" customHeight="1" x14ac:dyDescent="0.35">
      <c r="A39" s="15" t="s">
        <v>50</v>
      </c>
      <c r="B39" s="23" t="s">
        <v>51</v>
      </c>
      <c r="C39" s="12">
        <f>(((C43+C44)/((100-18)/100)))</f>
        <v>3980.4365853658533</v>
      </c>
      <c r="D39" s="12">
        <f>ROUND(C39/C50*1000,2)</f>
        <v>83.75</v>
      </c>
      <c r="E39" s="12">
        <f>(((E43+E44)/((100-18)/100)))</f>
        <v>1741.1861183861668</v>
      </c>
      <c r="F39" s="12">
        <f>ROUND(E39/E50*1000,2)</f>
        <v>83.75</v>
      </c>
      <c r="G39" s="12">
        <f>(((G43+G44)/((100-18)/100)))</f>
        <v>2001.4347729113535</v>
      </c>
      <c r="H39" s="12">
        <f>ROUND(G39/G50*1000,2)</f>
        <v>83.75</v>
      </c>
      <c r="I39" s="12">
        <f>(((I43+I44)/((100-18)/100)))</f>
        <v>237.81569406833287</v>
      </c>
      <c r="J39" s="12">
        <f>ROUND(I39/I50*1000,2)</f>
        <v>83.75</v>
      </c>
      <c r="K39" s="13"/>
    </row>
    <row r="40" spans="1:14" ht="30" customHeight="1" x14ac:dyDescent="0.35">
      <c r="A40" s="15" t="s">
        <v>52</v>
      </c>
      <c r="B40" s="16" t="s">
        <v>53</v>
      </c>
      <c r="C40" s="17">
        <f>C39*0.18</f>
        <v>716.47858536585352</v>
      </c>
      <c r="D40" s="17">
        <f>ROUND(C40/C50*1000,2)</f>
        <v>15.08</v>
      </c>
      <c r="E40" s="17">
        <f>E39*0.18</f>
        <v>313.41350130951002</v>
      </c>
      <c r="F40" s="17">
        <f>ROUND(E40/E50*1000,2)</f>
        <v>15.08</v>
      </c>
      <c r="G40" s="17">
        <f>G39*0.18</f>
        <v>360.2582591240436</v>
      </c>
      <c r="H40" s="17">
        <f>ROUND(G40/G50*1000,2)</f>
        <v>15.08</v>
      </c>
      <c r="I40" s="17">
        <f>I39*0.18</f>
        <v>42.806824932299918</v>
      </c>
      <c r="J40" s="17">
        <v>15.08</v>
      </c>
      <c r="K40" s="13"/>
    </row>
    <row r="41" spans="1:14" ht="30" customHeight="1" x14ac:dyDescent="0.35">
      <c r="A41" s="15" t="s">
        <v>54</v>
      </c>
      <c r="B41" s="16" t="s">
        <v>55</v>
      </c>
      <c r="C41" s="17">
        <v>0</v>
      </c>
      <c r="D41" s="17">
        <v>0</v>
      </c>
      <c r="E41" s="17">
        <v>0</v>
      </c>
      <c r="F41" s="17">
        <v>0</v>
      </c>
      <c r="G41" s="17">
        <v>0</v>
      </c>
      <c r="H41" s="17">
        <v>0</v>
      </c>
      <c r="I41" s="17">
        <v>0</v>
      </c>
      <c r="J41" s="17">
        <v>0</v>
      </c>
    </row>
    <row r="42" spans="1:14" ht="31.5" customHeight="1" x14ac:dyDescent="0.35">
      <c r="A42" s="15" t="s">
        <v>56</v>
      </c>
      <c r="B42" s="16" t="s">
        <v>57</v>
      </c>
      <c r="C42" s="17">
        <v>0</v>
      </c>
      <c r="D42" s="17">
        <v>0</v>
      </c>
      <c r="E42" s="17">
        <v>0</v>
      </c>
      <c r="F42" s="17">
        <v>0</v>
      </c>
      <c r="G42" s="17">
        <v>0</v>
      </c>
      <c r="H42" s="17">
        <v>0</v>
      </c>
      <c r="I42" s="17">
        <v>0</v>
      </c>
      <c r="J42" s="17">
        <v>0</v>
      </c>
    </row>
    <row r="43" spans="1:14" ht="52.5" customHeight="1" x14ac:dyDescent="0.35">
      <c r="A43" s="15" t="s">
        <v>58</v>
      </c>
      <c r="B43" s="16" t="s">
        <v>59</v>
      </c>
      <c r="C43" s="17">
        <f>E43+G43+I43</f>
        <v>2209.9999999999995</v>
      </c>
      <c r="D43" s="17">
        <f>ROUND(C43/C50*1000,2)</f>
        <v>46.5</v>
      </c>
      <c r="E43" s="17">
        <f>'Структура виробн.'!F44+'Структура транспорт.'!F44+'Структура постач.'!F38</f>
        <v>966.73377707665668</v>
      </c>
      <c r="F43" s="17">
        <f>ROUND(E43/E50*1000,2)</f>
        <v>46.5</v>
      </c>
      <c r="G43" s="17">
        <f>'Структура виробн.'!H44+'Структура транспорт.'!H44+'Структура постач.'!H38</f>
        <v>1111.22589378731</v>
      </c>
      <c r="H43" s="17">
        <f>ROUND(G43/G50*1000,2)</f>
        <v>46.5</v>
      </c>
      <c r="I43" s="17">
        <f>'Структура виробн.'!J44+'Структура транспорт.'!J44+'Структура постач.'!J38</f>
        <v>132.04032913603294</v>
      </c>
      <c r="J43" s="17">
        <f>ROUND(I43/I50*1000,2)</f>
        <v>46.5</v>
      </c>
      <c r="K43" s="13"/>
    </row>
    <row r="44" spans="1:14" ht="35.1" customHeight="1" x14ac:dyDescent="0.35">
      <c r="A44" s="15" t="s">
        <v>60</v>
      </c>
      <c r="B44" s="16" t="s">
        <v>61</v>
      </c>
      <c r="C44" s="17">
        <f>E44+G44+I44</f>
        <v>1053.9580000000001</v>
      </c>
      <c r="D44" s="17">
        <f>ROUND(C44/C50*1000,2)</f>
        <v>22.18</v>
      </c>
      <c r="E44" s="17">
        <f>'Структура виробн.'!F45+'Структура транспорт.'!F45+'Структура постач.'!F39</f>
        <v>461.03883999999999</v>
      </c>
      <c r="F44" s="17">
        <f>ROUND(E44/E50*1000,2)</f>
        <v>22.18</v>
      </c>
      <c r="G44" s="17">
        <f>'Структура виробн.'!H45+'Структура транспорт.'!H45+'Структура постач.'!H39</f>
        <v>529.95061999999996</v>
      </c>
      <c r="H44" s="17">
        <f>ROUND(G44/G50*1000,2)</f>
        <v>22.18</v>
      </c>
      <c r="I44" s="17">
        <f>'Структура виробн.'!J45+'Структура транспорт.'!J45+'Структура постач.'!J39</f>
        <v>62.968540000000004</v>
      </c>
      <c r="J44" s="17">
        <f>ROUND(I44/I50*1000,2)</f>
        <v>22.18</v>
      </c>
      <c r="K44" s="13"/>
    </row>
    <row r="45" spans="1:14" ht="55.5" customHeight="1" x14ac:dyDescent="0.35">
      <c r="A45" s="15" t="s">
        <v>62</v>
      </c>
      <c r="B45" s="16" t="s">
        <v>63</v>
      </c>
      <c r="C45" s="17">
        <f>E45+G45+I45</f>
        <v>73260.019585365852</v>
      </c>
      <c r="D45" s="12">
        <f t="shared" ref="D45:J45" si="5">D37+D38+D39</f>
        <v>1541.4266875528638</v>
      </c>
      <c r="E45" s="12">
        <f t="shared" si="5"/>
        <v>32046.547118386166</v>
      </c>
      <c r="F45" s="12">
        <f>F37+F38+F39</f>
        <v>1541.4254725784265</v>
      </c>
      <c r="G45" s="12">
        <f t="shared" si="5"/>
        <v>36836.408772911345</v>
      </c>
      <c r="H45" s="12">
        <f t="shared" si="5"/>
        <v>1541.4257813026336</v>
      </c>
      <c r="I45" s="12">
        <f t="shared" si="5"/>
        <v>4377.0636940683335</v>
      </c>
      <c r="J45" s="12">
        <f t="shared" si="5"/>
        <v>1541.43</v>
      </c>
      <c r="K45" s="13"/>
    </row>
    <row r="46" spans="1:14" ht="74.25" customHeight="1" x14ac:dyDescent="0.35">
      <c r="A46" s="15" t="s">
        <v>64</v>
      </c>
      <c r="B46" s="16" t="s">
        <v>65</v>
      </c>
      <c r="C46" s="17"/>
      <c r="D46" s="12">
        <f>D45</f>
        <v>1541.4266875528638</v>
      </c>
      <c r="E46" s="17"/>
      <c r="F46" s="24">
        <f>F45</f>
        <v>1541.4254725784265</v>
      </c>
      <c r="G46" s="17"/>
      <c r="H46" s="12">
        <f>H45</f>
        <v>1541.4257813026336</v>
      </c>
      <c r="I46" s="17"/>
      <c r="J46" s="12">
        <f>J45</f>
        <v>1541.43</v>
      </c>
      <c r="K46" s="18"/>
    </row>
    <row r="47" spans="1:14" ht="34.5" customHeight="1" x14ac:dyDescent="0.35">
      <c r="A47" s="15" t="s">
        <v>66</v>
      </c>
      <c r="B47" s="16" t="s">
        <v>67</v>
      </c>
      <c r="C47" s="17">
        <f>C39/C37*100</f>
        <v>5.7454684526115773</v>
      </c>
      <c r="D47" s="17"/>
      <c r="E47" s="17">
        <f>E39/E37*100</f>
        <v>5.7454722891641739</v>
      </c>
      <c r="F47" s="25"/>
      <c r="G47" s="17">
        <f>G39/G37*100</f>
        <v>5.7454751449257682</v>
      </c>
      <c r="H47" s="17"/>
      <c r="I47" s="17">
        <f>I39/I37*100</f>
        <v>5.745384042423475</v>
      </c>
      <c r="J47" s="17"/>
    </row>
    <row r="48" spans="1:14" ht="44.25" customHeight="1" x14ac:dyDescent="0.35">
      <c r="A48" s="15" t="s">
        <v>68</v>
      </c>
      <c r="B48" s="16" t="s">
        <v>69</v>
      </c>
      <c r="C48" s="17"/>
      <c r="D48" s="12">
        <f>D46*0.2</f>
        <v>308.28533751057279</v>
      </c>
      <c r="E48" s="17"/>
      <c r="F48" s="24">
        <f>F45*0.2</f>
        <v>308.28509451568533</v>
      </c>
      <c r="G48" s="17"/>
      <c r="H48" s="12">
        <f>ROUND(H46*0.2,2)</f>
        <v>308.29000000000002</v>
      </c>
      <c r="I48" s="17"/>
      <c r="J48" s="12">
        <f>J46*0.2</f>
        <v>308.28600000000006</v>
      </c>
    </row>
    <row r="49" spans="1:10" ht="53.25" customHeight="1" x14ac:dyDescent="0.35">
      <c r="A49" s="15" t="s">
        <v>70</v>
      </c>
      <c r="B49" s="16" t="s">
        <v>71</v>
      </c>
      <c r="C49" s="17"/>
      <c r="D49" s="12">
        <v>1849.72</v>
      </c>
      <c r="E49" s="17"/>
      <c r="F49" s="12">
        <v>1849.72</v>
      </c>
      <c r="G49" s="17"/>
      <c r="H49" s="12">
        <f>H45+H48</f>
        <v>1849.7157813026336</v>
      </c>
      <c r="I49" s="17"/>
      <c r="J49" s="12">
        <f>J45+J48</f>
        <v>1849.7160000000001</v>
      </c>
    </row>
    <row r="50" spans="1:10" ht="55.5" customHeight="1" x14ac:dyDescent="0.35">
      <c r="A50" s="15" t="s">
        <v>72</v>
      </c>
      <c r="B50" s="11" t="s">
        <v>73</v>
      </c>
      <c r="C50" s="12">
        <f>E50+G50+I50</f>
        <v>47527.4</v>
      </c>
      <c r="D50" s="12"/>
      <c r="E50" s="12">
        <v>20790.2</v>
      </c>
      <c r="F50" s="12"/>
      <c r="G50" s="12">
        <v>23897.59</v>
      </c>
      <c r="H50" s="12"/>
      <c r="I50" s="12">
        <v>2839.61</v>
      </c>
      <c r="J50" s="12"/>
    </row>
    <row r="51" spans="1:10" ht="52.5" customHeight="1" x14ac:dyDescent="0.3">
      <c r="A51" s="86" t="s">
        <v>120</v>
      </c>
      <c r="B51" s="87"/>
      <c r="C51" s="87"/>
      <c r="D51" s="87"/>
      <c r="E51" s="87"/>
      <c r="F51" s="87"/>
      <c r="G51" s="87"/>
      <c r="H51" s="87"/>
      <c r="I51" s="87"/>
      <c r="J51" s="87"/>
    </row>
    <row r="52" spans="1:10" ht="18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</row>
    <row r="53" spans="1:10" ht="24" customHeight="1" x14ac:dyDescent="0.25">
      <c r="A53" s="18"/>
      <c r="B53" s="18"/>
      <c r="C53" s="13"/>
      <c r="D53" s="13"/>
      <c r="E53" s="13"/>
      <c r="F53" s="18"/>
      <c r="G53" s="13"/>
      <c r="H53" s="18"/>
      <c r="I53" s="13"/>
      <c r="J53" s="18"/>
    </row>
    <row r="54" spans="1:10" ht="29.25" customHeight="1" x14ac:dyDescent="0.35">
      <c r="A54" s="18"/>
      <c r="B54" s="26"/>
      <c r="C54" s="18"/>
      <c r="D54" s="18"/>
      <c r="E54" s="18"/>
      <c r="F54" s="18"/>
      <c r="G54" s="18"/>
      <c r="H54" s="18"/>
      <c r="I54" s="27"/>
      <c r="J54" s="18"/>
    </row>
    <row r="55" spans="1:10" ht="17.25" customHeight="1" x14ac:dyDescent="0.25">
      <c r="A55" s="18"/>
      <c r="B55" s="18"/>
      <c r="C55" s="18"/>
      <c r="D55" s="18"/>
      <c r="E55" s="18"/>
      <c r="F55" s="18"/>
      <c r="G55" s="18"/>
      <c r="H55" s="18"/>
      <c r="I55" s="18"/>
      <c r="J55" s="18"/>
    </row>
    <row r="56" spans="1:10" ht="18" x14ac:dyDescent="0.25">
      <c r="A56" s="18"/>
      <c r="B56" s="18"/>
      <c r="C56" s="18"/>
      <c r="D56" s="18"/>
      <c r="E56" s="18"/>
      <c r="F56" s="18"/>
      <c r="G56" s="18"/>
      <c r="H56" s="18"/>
      <c r="I56" s="18"/>
      <c r="J56" s="18"/>
    </row>
    <row r="57" spans="1:10" ht="18" x14ac:dyDescent="0.25">
      <c r="A57" s="18"/>
      <c r="B57" s="18"/>
      <c r="C57" s="18"/>
      <c r="D57" s="18"/>
      <c r="E57" s="18"/>
      <c r="F57" s="18"/>
      <c r="G57" s="18"/>
      <c r="H57" s="18"/>
      <c r="I57" s="18"/>
      <c r="J57" s="18"/>
    </row>
  </sheetData>
  <mergeCells count="14">
    <mergeCell ref="A51:J51"/>
    <mergeCell ref="F1:J1"/>
    <mergeCell ref="F3:J3"/>
    <mergeCell ref="I12:J12"/>
    <mergeCell ref="F2:J2"/>
    <mergeCell ref="G6:J6"/>
    <mergeCell ref="A7:J7"/>
    <mergeCell ref="A9:J9"/>
    <mergeCell ref="A8:J8"/>
    <mergeCell ref="A12:A13"/>
    <mergeCell ref="B12:B13"/>
    <mergeCell ref="C12:D12"/>
    <mergeCell ref="E12:F12"/>
    <mergeCell ref="G12:H12"/>
  </mergeCells>
  <pageMargins left="1.8897637795275593" right="0.70866141732283472" top="0.74803149606299213" bottom="0.74803149606299213" header="0.31496062992125984" footer="0.31496062992125984"/>
  <pageSetup paperSize="9" scale="36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5"/>
  <sheetViews>
    <sheetView view="pageBreakPreview" zoomScale="60" zoomScaleNormal="80" workbookViewId="0">
      <selection activeCell="S5" sqref="S5"/>
    </sheetView>
  </sheetViews>
  <sheetFormatPr defaultRowHeight="15" x14ac:dyDescent="0.25"/>
  <cols>
    <col min="1" max="1" width="5.5703125" style="44" customWidth="1"/>
    <col min="2" max="2" width="9.42578125" style="3" customWidth="1"/>
    <col min="3" max="3" width="37.5703125" style="3" customWidth="1"/>
    <col min="4" max="4" width="10.5703125" style="3" hidden="1" customWidth="1"/>
    <col min="5" max="5" width="0.140625" style="3" hidden="1" customWidth="1"/>
    <col min="6" max="6" width="10.5703125" style="3" hidden="1" customWidth="1"/>
    <col min="7" max="7" width="9.140625" style="3" hidden="1" customWidth="1"/>
    <col min="8" max="8" width="10.5703125" style="3" customWidth="1"/>
    <col min="9" max="9" width="9.140625" style="3" customWidth="1"/>
    <col min="10" max="10" width="10.5703125" style="3" customWidth="1"/>
    <col min="11" max="11" width="9.140625" style="3" customWidth="1"/>
    <col min="12" max="12" width="1.42578125" style="3" hidden="1" customWidth="1"/>
    <col min="13" max="13" width="0.140625" style="3" hidden="1" customWidth="1"/>
    <col min="14" max="14" width="26" style="3" hidden="1" customWidth="1"/>
    <col min="15" max="15" width="19.140625" style="3" customWidth="1"/>
    <col min="16" max="16" width="11.140625" style="3" customWidth="1"/>
    <col min="17" max="17" width="11.42578125" style="3" bestFit="1" customWidth="1"/>
    <col min="18" max="18" width="14.7109375" style="3" customWidth="1"/>
    <col min="19" max="257" width="9.140625" style="3"/>
    <col min="258" max="258" width="21.7109375" style="3" customWidth="1"/>
    <col min="259" max="259" width="78.140625" style="3" customWidth="1"/>
    <col min="260" max="261" width="19.28515625" style="3" customWidth="1"/>
    <col min="262" max="263" width="18.85546875" style="3" customWidth="1"/>
    <col min="264" max="265" width="19.140625" style="3" customWidth="1"/>
    <col min="266" max="267" width="20.42578125" style="3" customWidth="1"/>
    <col min="268" max="268" width="18.28515625" style="3" customWidth="1"/>
    <col min="269" max="269" width="17.42578125" style="3" customWidth="1"/>
    <col min="270" max="270" width="18.42578125" style="3" customWidth="1"/>
    <col min="271" max="271" width="19.140625" style="3" customWidth="1"/>
    <col min="272" max="272" width="11.140625" style="3" customWidth="1"/>
    <col min="273" max="273" width="11.42578125" style="3" bestFit="1" customWidth="1"/>
    <col min="274" max="274" width="14.7109375" style="3" customWidth="1"/>
    <col min="275" max="513" width="9.140625" style="3"/>
    <col min="514" max="514" width="21.7109375" style="3" customWidth="1"/>
    <col min="515" max="515" width="78.140625" style="3" customWidth="1"/>
    <col min="516" max="517" width="19.28515625" style="3" customWidth="1"/>
    <col min="518" max="519" width="18.85546875" style="3" customWidth="1"/>
    <col min="520" max="521" width="19.140625" style="3" customWidth="1"/>
    <col min="522" max="523" width="20.42578125" style="3" customWidth="1"/>
    <col min="524" max="524" width="18.28515625" style="3" customWidth="1"/>
    <col min="525" max="525" width="17.42578125" style="3" customWidth="1"/>
    <col min="526" max="526" width="18.42578125" style="3" customWidth="1"/>
    <col min="527" max="527" width="19.140625" style="3" customWidth="1"/>
    <col min="528" max="528" width="11.140625" style="3" customWidth="1"/>
    <col min="529" max="529" width="11.42578125" style="3" bestFit="1" customWidth="1"/>
    <col min="530" max="530" width="14.7109375" style="3" customWidth="1"/>
    <col min="531" max="769" width="9.140625" style="3"/>
    <col min="770" max="770" width="21.7109375" style="3" customWidth="1"/>
    <col min="771" max="771" width="78.140625" style="3" customWidth="1"/>
    <col min="772" max="773" width="19.28515625" style="3" customWidth="1"/>
    <col min="774" max="775" width="18.85546875" style="3" customWidth="1"/>
    <col min="776" max="777" width="19.140625" style="3" customWidth="1"/>
    <col min="778" max="779" width="20.42578125" style="3" customWidth="1"/>
    <col min="780" max="780" width="18.28515625" style="3" customWidth="1"/>
    <col min="781" max="781" width="17.42578125" style="3" customWidth="1"/>
    <col min="782" max="782" width="18.42578125" style="3" customWidth="1"/>
    <col min="783" max="783" width="19.140625" style="3" customWidth="1"/>
    <col min="784" max="784" width="11.140625" style="3" customWidth="1"/>
    <col min="785" max="785" width="11.42578125" style="3" bestFit="1" customWidth="1"/>
    <col min="786" max="786" width="14.7109375" style="3" customWidth="1"/>
    <col min="787" max="1025" width="9.140625" style="3"/>
    <col min="1026" max="1026" width="21.7109375" style="3" customWidth="1"/>
    <col min="1027" max="1027" width="78.140625" style="3" customWidth="1"/>
    <col min="1028" max="1029" width="19.28515625" style="3" customWidth="1"/>
    <col min="1030" max="1031" width="18.85546875" style="3" customWidth="1"/>
    <col min="1032" max="1033" width="19.140625" style="3" customWidth="1"/>
    <col min="1034" max="1035" width="20.42578125" style="3" customWidth="1"/>
    <col min="1036" max="1036" width="18.28515625" style="3" customWidth="1"/>
    <col min="1037" max="1037" width="17.42578125" style="3" customWidth="1"/>
    <col min="1038" max="1038" width="18.42578125" style="3" customWidth="1"/>
    <col min="1039" max="1039" width="19.140625" style="3" customWidth="1"/>
    <col min="1040" max="1040" width="11.140625" style="3" customWidth="1"/>
    <col min="1041" max="1041" width="11.42578125" style="3" bestFit="1" customWidth="1"/>
    <col min="1042" max="1042" width="14.7109375" style="3" customWidth="1"/>
    <col min="1043" max="1281" width="9.140625" style="3"/>
    <col min="1282" max="1282" width="21.7109375" style="3" customWidth="1"/>
    <col min="1283" max="1283" width="78.140625" style="3" customWidth="1"/>
    <col min="1284" max="1285" width="19.28515625" style="3" customWidth="1"/>
    <col min="1286" max="1287" width="18.85546875" style="3" customWidth="1"/>
    <col min="1288" max="1289" width="19.140625" style="3" customWidth="1"/>
    <col min="1290" max="1291" width="20.42578125" style="3" customWidth="1"/>
    <col min="1292" max="1292" width="18.28515625" style="3" customWidth="1"/>
    <col min="1293" max="1293" width="17.42578125" style="3" customWidth="1"/>
    <col min="1294" max="1294" width="18.42578125" style="3" customWidth="1"/>
    <col min="1295" max="1295" width="19.140625" style="3" customWidth="1"/>
    <col min="1296" max="1296" width="11.140625" style="3" customWidth="1"/>
    <col min="1297" max="1297" width="11.42578125" style="3" bestFit="1" customWidth="1"/>
    <col min="1298" max="1298" width="14.7109375" style="3" customWidth="1"/>
    <col min="1299" max="1537" width="9.140625" style="3"/>
    <col min="1538" max="1538" width="21.7109375" style="3" customWidth="1"/>
    <col min="1539" max="1539" width="78.140625" style="3" customWidth="1"/>
    <col min="1540" max="1541" width="19.28515625" style="3" customWidth="1"/>
    <col min="1542" max="1543" width="18.85546875" style="3" customWidth="1"/>
    <col min="1544" max="1545" width="19.140625" style="3" customWidth="1"/>
    <col min="1546" max="1547" width="20.42578125" style="3" customWidth="1"/>
    <col min="1548" max="1548" width="18.28515625" style="3" customWidth="1"/>
    <col min="1549" max="1549" width="17.42578125" style="3" customWidth="1"/>
    <col min="1550" max="1550" width="18.42578125" style="3" customWidth="1"/>
    <col min="1551" max="1551" width="19.140625" style="3" customWidth="1"/>
    <col min="1552" max="1552" width="11.140625" style="3" customWidth="1"/>
    <col min="1553" max="1553" width="11.42578125" style="3" bestFit="1" customWidth="1"/>
    <col min="1554" max="1554" width="14.7109375" style="3" customWidth="1"/>
    <col min="1555" max="1793" width="9.140625" style="3"/>
    <col min="1794" max="1794" width="21.7109375" style="3" customWidth="1"/>
    <col min="1795" max="1795" width="78.140625" style="3" customWidth="1"/>
    <col min="1796" max="1797" width="19.28515625" style="3" customWidth="1"/>
    <col min="1798" max="1799" width="18.85546875" style="3" customWidth="1"/>
    <col min="1800" max="1801" width="19.140625" style="3" customWidth="1"/>
    <col min="1802" max="1803" width="20.42578125" style="3" customWidth="1"/>
    <col min="1804" max="1804" width="18.28515625" style="3" customWidth="1"/>
    <col min="1805" max="1805" width="17.42578125" style="3" customWidth="1"/>
    <col min="1806" max="1806" width="18.42578125" style="3" customWidth="1"/>
    <col min="1807" max="1807" width="19.140625" style="3" customWidth="1"/>
    <col min="1808" max="1808" width="11.140625" style="3" customWidth="1"/>
    <col min="1809" max="1809" width="11.42578125" style="3" bestFit="1" customWidth="1"/>
    <col min="1810" max="1810" width="14.7109375" style="3" customWidth="1"/>
    <col min="1811" max="2049" width="9.140625" style="3"/>
    <col min="2050" max="2050" width="21.7109375" style="3" customWidth="1"/>
    <col min="2051" max="2051" width="78.140625" style="3" customWidth="1"/>
    <col min="2052" max="2053" width="19.28515625" style="3" customWidth="1"/>
    <col min="2054" max="2055" width="18.85546875" style="3" customWidth="1"/>
    <col min="2056" max="2057" width="19.140625" style="3" customWidth="1"/>
    <col min="2058" max="2059" width="20.42578125" style="3" customWidth="1"/>
    <col min="2060" max="2060" width="18.28515625" style="3" customWidth="1"/>
    <col min="2061" max="2061" width="17.42578125" style="3" customWidth="1"/>
    <col min="2062" max="2062" width="18.42578125" style="3" customWidth="1"/>
    <col min="2063" max="2063" width="19.140625" style="3" customWidth="1"/>
    <col min="2064" max="2064" width="11.140625" style="3" customWidth="1"/>
    <col min="2065" max="2065" width="11.42578125" style="3" bestFit="1" customWidth="1"/>
    <col min="2066" max="2066" width="14.7109375" style="3" customWidth="1"/>
    <col min="2067" max="2305" width="9.140625" style="3"/>
    <col min="2306" max="2306" width="21.7109375" style="3" customWidth="1"/>
    <col min="2307" max="2307" width="78.140625" style="3" customWidth="1"/>
    <col min="2308" max="2309" width="19.28515625" style="3" customWidth="1"/>
    <col min="2310" max="2311" width="18.85546875" style="3" customWidth="1"/>
    <col min="2312" max="2313" width="19.140625" style="3" customWidth="1"/>
    <col min="2314" max="2315" width="20.42578125" style="3" customWidth="1"/>
    <col min="2316" max="2316" width="18.28515625" style="3" customWidth="1"/>
    <col min="2317" max="2317" width="17.42578125" style="3" customWidth="1"/>
    <col min="2318" max="2318" width="18.42578125" style="3" customWidth="1"/>
    <col min="2319" max="2319" width="19.140625" style="3" customWidth="1"/>
    <col min="2320" max="2320" width="11.140625" style="3" customWidth="1"/>
    <col min="2321" max="2321" width="11.42578125" style="3" bestFit="1" customWidth="1"/>
    <col min="2322" max="2322" width="14.7109375" style="3" customWidth="1"/>
    <col min="2323" max="2561" width="9.140625" style="3"/>
    <col min="2562" max="2562" width="21.7109375" style="3" customWidth="1"/>
    <col min="2563" max="2563" width="78.140625" style="3" customWidth="1"/>
    <col min="2564" max="2565" width="19.28515625" style="3" customWidth="1"/>
    <col min="2566" max="2567" width="18.85546875" style="3" customWidth="1"/>
    <col min="2568" max="2569" width="19.140625" style="3" customWidth="1"/>
    <col min="2570" max="2571" width="20.42578125" style="3" customWidth="1"/>
    <col min="2572" max="2572" width="18.28515625" style="3" customWidth="1"/>
    <col min="2573" max="2573" width="17.42578125" style="3" customWidth="1"/>
    <col min="2574" max="2574" width="18.42578125" style="3" customWidth="1"/>
    <col min="2575" max="2575" width="19.140625" style="3" customWidth="1"/>
    <col min="2576" max="2576" width="11.140625" style="3" customWidth="1"/>
    <col min="2577" max="2577" width="11.42578125" style="3" bestFit="1" customWidth="1"/>
    <col min="2578" max="2578" width="14.7109375" style="3" customWidth="1"/>
    <col min="2579" max="2817" width="9.140625" style="3"/>
    <col min="2818" max="2818" width="21.7109375" style="3" customWidth="1"/>
    <col min="2819" max="2819" width="78.140625" style="3" customWidth="1"/>
    <col min="2820" max="2821" width="19.28515625" style="3" customWidth="1"/>
    <col min="2822" max="2823" width="18.85546875" style="3" customWidth="1"/>
    <col min="2824" max="2825" width="19.140625" style="3" customWidth="1"/>
    <col min="2826" max="2827" width="20.42578125" style="3" customWidth="1"/>
    <col min="2828" max="2828" width="18.28515625" style="3" customWidth="1"/>
    <col min="2829" max="2829" width="17.42578125" style="3" customWidth="1"/>
    <col min="2830" max="2830" width="18.42578125" style="3" customWidth="1"/>
    <col min="2831" max="2831" width="19.140625" style="3" customWidth="1"/>
    <col min="2832" max="2832" width="11.140625" style="3" customWidth="1"/>
    <col min="2833" max="2833" width="11.42578125" style="3" bestFit="1" customWidth="1"/>
    <col min="2834" max="2834" width="14.7109375" style="3" customWidth="1"/>
    <col min="2835" max="3073" width="9.140625" style="3"/>
    <col min="3074" max="3074" width="21.7109375" style="3" customWidth="1"/>
    <col min="3075" max="3075" width="78.140625" style="3" customWidth="1"/>
    <col min="3076" max="3077" width="19.28515625" style="3" customWidth="1"/>
    <col min="3078" max="3079" width="18.85546875" style="3" customWidth="1"/>
    <col min="3080" max="3081" width="19.140625" style="3" customWidth="1"/>
    <col min="3082" max="3083" width="20.42578125" style="3" customWidth="1"/>
    <col min="3084" max="3084" width="18.28515625" style="3" customWidth="1"/>
    <col min="3085" max="3085" width="17.42578125" style="3" customWidth="1"/>
    <col min="3086" max="3086" width="18.42578125" style="3" customWidth="1"/>
    <col min="3087" max="3087" width="19.140625" style="3" customWidth="1"/>
    <col min="3088" max="3088" width="11.140625" style="3" customWidth="1"/>
    <col min="3089" max="3089" width="11.42578125" style="3" bestFit="1" customWidth="1"/>
    <col min="3090" max="3090" width="14.7109375" style="3" customWidth="1"/>
    <col min="3091" max="3329" width="9.140625" style="3"/>
    <col min="3330" max="3330" width="21.7109375" style="3" customWidth="1"/>
    <col min="3331" max="3331" width="78.140625" style="3" customWidth="1"/>
    <col min="3332" max="3333" width="19.28515625" style="3" customWidth="1"/>
    <col min="3334" max="3335" width="18.85546875" style="3" customWidth="1"/>
    <col min="3336" max="3337" width="19.140625" style="3" customWidth="1"/>
    <col min="3338" max="3339" width="20.42578125" style="3" customWidth="1"/>
    <col min="3340" max="3340" width="18.28515625" style="3" customWidth="1"/>
    <col min="3341" max="3341" width="17.42578125" style="3" customWidth="1"/>
    <col min="3342" max="3342" width="18.42578125" style="3" customWidth="1"/>
    <col min="3343" max="3343" width="19.140625" style="3" customWidth="1"/>
    <col min="3344" max="3344" width="11.140625" style="3" customWidth="1"/>
    <col min="3345" max="3345" width="11.42578125" style="3" bestFit="1" customWidth="1"/>
    <col min="3346" max="3346" width="14.7109375" style="3" customWidth="1"/>
    <col min="3347" max="3585" width="9.140625" style="3"/>
    <col min="3586" max="3586" width="21.7109375" style="3" customWidth="1"/>
    <col min="3587" max="3587" width="78.140625" style="3" customWidth="1"/>
    <col min="3588" max="3589" width="19.28515625" style="3" customWidth="1"/>
    <col min="3590" max="3591" width="18.85546875" style="3" customWidth="1"/>
    <col min="3592" max="3593" width="19.140625" style="3" customWidth="1"/>
    <col min="3594" max="3595" width="20.42578125" style="3" customWidth="1"/>
    <col min="3596" max="3596" width="18.28515625" style="3" customWidth="1"/>
    <col min="3597" max="3597" width="17.42578125" style="3" customWidth="1"/>
    <col min="3598" max="3598" width="18.42578125" style="3" customWidth="1"/>
    <col min="3599" max="3599" width="19.140625" style="3" customWidth="1"/>
    <col min="3600" max="3600" width="11.140625" style="3" customWidth="1"/>
    <col min="3601" max="3601" width="11.42578125" style="3" bestFit="1" customWidth="1"/>
    <col min="3602" max="3602" width="14.7109375" style="3" customWidth="1"/>
    <col min="3603" max="3841" width="9.140625" style="3"/>
    <col min="3842" max="3842" width="21.7109375" style="3" customWidth="1"/>
    <col min="3843" max="3843" width="78.140625" style="3" customWidth="1"/>
    <col min="3844" max="3845" width="19.28515625" style="3" customWidth="1"/>
    <col min="3846" max="3847" width="18.85546875" style="3" customWidth="1"/>
    <col min="3848" max="3849" width="19.140625" style="3" customWidth="1"/>
    <col min="3850" max="3851" width="20.42578125" style="3" customWidth="1"/>
    <col min="3852" max="3852" width="18.28515625" style="3" customWidth="1"/>
    <col min="3853" max="3853" width="17.42578125" style="3" customWidth="1"/>
    <col min="3854" max="3854" width="18.42578125" style="3" customWidth="1"/>
    <col min="3855" max="3855" width="19.140625" style="3" customWidth="1"/>
    <col min="3856" max="3856" width="11.140625" style="3" customWidth="1"/>
    <col min="3857" max="3857" width="11.42578125" style="3" bestFit="1" customWidth="1"/>
    <col min="3858" max="3858" width="14.7109375" style="3" customWidth="1"/>
    <col min="3859" max="4097" width="9.140625" style="3"/>
    <col min="4098" max="4098" width="21.7109375" style="3" customWidth="1"/>
    <col min="4099" max="4099" width="78.140625" style="3" customWidth="1"/>
    <col min="4100" max="4101" width="19.28515625" style="3" customWidth="1"/>
    <col min="4102" max="4103" width="18.85546875" style="3" customWidth="1"/>
    <col min="4104" max="4105" width="19.140625" style="3" customWidth="1"/>
    <col min="4106" max="4107" width="20.42578125" style="3" customWidth="1"/>
    <col min="4108" max="4108" width="18.28515625" style="3" customWidth="1"/>
    <col min="4109" max="4109" width="17.42578125" style="3" customWidth="1"/>
    <col min="4110" max="4110" width="18.42578125" style="3" customWidth="1"/>
    <col min="4111" max="4111" width="19.140625" style="3" customWidth="1"/>
    <col min="4112" max="4112" width="11.140625" style="3" customWidth="1"/>
    <col min="4113" max="4113" width="11.42578125" style="3" bestFit="1" customWidth="1"/>
    <col min="4114" max="4114" width="14.7109375" style="3" customWidth="1"/>
    <col min="4115" max="4353" width="9.140625" style="3"/>
    <col min="4354" max="4354" width="21.7109375" style="3" customWidth="1"/>
    <col min="4355" max="4355" width="78.140625" style="3" customWidth="1"/>
    <col min="4356" max="4357" width="19.28515625" style="3" customWidth="1"/>
    <col min="4358" max="4359" width="18.85546875" style="3" customWidth="1"/>
    <col min="4360" max="4361" width="19.140625" style="3" customWidth="1"/>
    <col min="4362" max="4363" width="20.42578125" style="3" customWidth="1"/>
    <col min="4364" max="4364" width="18.28515625" style="3" customWidth="1"/>
    <col min="4365" max="4365" width="17.42578125" style="3" customWidth="1"/>
    <col min="4366" max="4366" width="18.42578125" style="3" customWidth="1"/>
    <col min="4367" max="4367" width="19.140625" style="3" customWidth="1"/>
    <col min="4368" max="4368" width="11.140625" style="3" customWidth="1"/>
    <col min="4369" max="4369" width="11.42578125" style="3" bestFit="1" customWidth="1"/>
    <col min="4370" max="4370" width="14.7109375" style="3" customWidth="1"/>
    <col min="4371" max="4609" width="9.140625" style="3"/>
    <col min="4610" max="4610" width="21.7109375" style="3" customWidth="1"/>
    <col min="4611" max="4611" width="78.140625" style="3" customWidth="1"/>
    <col min="4612" max="4613" width="19.28515625" style="3" customWidth="1"/>
    <col min="4614" max="4615" width="18.85546875" style="3" customWidth="1"/>
    <col min="4616" max="4617" width="19.140625" style="3" customWidth="1"/>
    <col min="4618" max="4619" width="20.42578125" style="3" customWidth="1"/>
    <col min="4620" max="4620" width="18.28515625" style="3" customWidth="1"/>
    <col min="4621" max="4621" width="17.42578125" style="3" customWidth="1"/>
    <col min="4622" max="4622" width="18.42578125" style="3" customWidth="1"/>
    <col min="4623" max="4623" width="19.140625" style="3" customWidth="1"/>
    <col min="4624" max="4624" width="11.140625" style="3" customWidth="1"/>
    <col min="4625" max="4625" width="11.42578125" style="3" bestFit="1" customWidth="1"/>
    <col min="4626" max="4626" width="14.7109375" style="3" customWidth="1"/>
    <col min="4627" max="4865" width="9.140625" style="3"/>
    <col min="4866" max="4866" width="21.7109375" style="3" customWidth="1"/>
    <col min="4867" max="4867" width="78.140625" style="3" customWidth="1"/>
    <col min="4868" max="4869" width="19.28515625" style="3" customWidth="1"/>
    <col min="4870" max="4871" width="18.85546875" style="3" customWidth="1"/>
    <col min="4872" max="4873" width="19.140625" style="3" customWidth="1"/>
    <col min="4874" max="4875" width="20.42578125" style="3" customWidth="1"/>
    <col min="4876" max="4876" width="18.28515625" style="3" customWidth="1"/>
    <col min="4877" max="4877" width="17.42578125" style="3" customWidth="1"/>
    <col min="4878" max="4878" width="18.42578125" style="3" customWidth="1"/>
    <col min="4879" max="4879" width="19.140625" style="3" customWidth="1"/>
    <col min="4880" max="4880" width="11.140625" style="3" customWidth="1"/>
    <col min="4881" max="4881" width="11.42578125" style="3" bestFit="1" customWidth="1"/>
    <col min="4882" max="4882" width="14.7109375" style="3" customWidth="1"/>
    <col min="4883" max="5121" width="9.140625" style="3"/>
    <col min="5122" max="5122" width="21.7109375" style="3" customWidth="1"/>
    <col min="5123" max="5123" width="78.140625" style="3" customWidth="1"/>
    <col min="5124" max="5125" width="19.28515625" style="3" customWidth="1"/>
    <col min="5126" max="5127" width="18.85546875" style="3" customWidth="1"/>
    <col min="5128" max="5129" width="19.140625" style="3" customWidth="1"/>
    <col min="5130" max="5131" width="20.42578125" style="3" customWidth="1"/>
    <col min="5132" max="5132" width="18.28515625" style="3" customWidth="1"/>
    <col min="5133" max="5133" width="17.42578125" style="3" customWidth="1"/>
    <col min="5134" max="5134" width="18.42578125" style="3" customWidth="1"/>
    <col min="5135" max="5135" width="19.140625" style="3" customWidth="1"/>
    <col min="5136" max="5136" width="11.140625" style="3" customWidth="1"/>
    <col min="5137" max="5137" width="11.42578125" style="3" bestFit="1" customWidth="1"/>
    <col min="5138" max="5138" width="14.7109375" style="3" customWidth="1"/>
    <col min="5139" max="5377" width="9.140625" style="3"/>
    <col min="5378" max="5378" width="21.7109375" style="3" customWidth="1"/>
    <col min="5379" max="5379" width="78.140625" style="3" customWidth="1"/>
    <col min="5380" max="5381" width="19.28515625" style="3" customWidth="1"/>
    <col min="5382" max="5383" width="18.85546875" style="3" customWidth="1"/>
    <col min="5384" max="5385" width="19.140625" style="3" customWidth="1"/>
    <col min="5386" max="5387" width="20.42578125" style="3" customWidth="1"/>
    <col min="5388" max="5388" width="18.28515625" style="3" customWidth="1"/>
    <col min="5389" max="5389" width="17.42578125" style="3" customWidth="1"/>
    <col min="5390" max="5390" width="18.42578125" style="3" customWidth="1"/>
    <col min="5391" max="5391" width="19.140625" style="3" customWidth="1"/>
    <col min="5392" max="5392" width="11.140625" style="3" customWidth="1"/>
    <col min="5393" max="5393" width="11.42578125" style="3" bestFit="1" customWidth="1"/>
    <col min="5394" max="5394" width="14.7109375" style="3" customWidth="1"/>
    <col min="5395" max="5633" width="9.140625" style="3"/>
    <col min="5634" max="5634" width="21.7109375" style="3" customWidth="1"/>
    <col min="5635" max="5635" width="78.140625" style="3" customWidth="1"/>
    <col min="5636" max="5637" width="19.28515625" style="3" customWidth="1"/>
    <col min="5638" max="5639" width="18.85546875" style="3" customWidth="1"/>
    <col min="5640" max="5641" width="19.140625" style="3" customWidth="1"/>
    <col min="5642" max="5643" width="20.42578125" style="3" customWidth="1"/>
    <col min="5644" max="5644" width="18.28515625" style="3" customWidth="1"/>
    <col min="5645" max="5645" width="17.42578125" style="3" customWidth="1"/>
    <col min="5646" max="5646" width="18.42578125" style="3" customWidth="1"/>
    <col min="5647" max="5647" width="19.140625" style="3" customWidth="1"/>
    <col min="5648" max="5648" width="11.140625" style="3" customWidth="1"/>
    <col min="5649" max="5649" width="11.42578125" style="3" bestFit="1" customWidth="1"/>
    <col min="5650" max="5650" width="14.7109375" style="3" customWidth="1"/>
    <col min="5651" max="5889" width="9.140625" style="3"/>
    <col min="5890" max="5890" width="21.7109375" style="3" customWidth="1"/>
    <col min="5891" max="5891" width="78.140625" style="3" customWidth="1"/>
    <col min="5892" max="5893" width="19.28515625" style="3" customWidth="1"/>
    <col min="5894" max="5895" width="18.85546875" style="3" customWidth="1"/>
    <col min="5896" max="5897" width="19.140625" style="3" customWidth="1"/>
    <col min="5898" max="5899" width="20.42578125" style="3" customWidth="1"/>
    <col min="5900" max="5900" width="18.28515625" style="3" customWidth="1"/>
    <col min="5901" max="5901" width="17.42578125" style="3" customWidth="1"/>
    <col min="5902" max="5902" width="18.42578125" style="3" customWidth="1"/>
    <col min="5903" max="5903" width="19.140625" style="3" customWidth="1"/>
    <col min="5904" max="5904" width="11.140625" style="3" customWidth="1"/>
    <col min="5905" max="5905" width="11.42578125" style="3" bestFit="1" customWidth="1"/>
    <col min="5906" max="5906" width="14.7109375" style="3" customWidth="1"/>
    <col min="5907" max="6145" width="9.140625" style="3"/>
    <col min="6146" max="6146" width="21.7109375" style="3" customWidth="1"/>
    <col min="6147" max="6147" width="78.140625" style="3" customWidth="1"/>
    <col min="6148" max="6149" width="19.28515625" style="3" customWidth="1"/>
    <col min="6150" max="6151" width="18.85546875" style="3" customWidth="1"/>
    <col min="6152" max="6153" width="19.140625" style="3" customWidth="1"/>
    <col min="6154" max="6155" width="20.42578125" style="3" customWidth="1"/>
    <col min="6156" max="6156" width="18.28515625" style="3" customWidth="1"/>
    <col min="6157" max="6157" width="17.42578125" style="3" customWidth="1"/>
    <col min="6158" max="6158" width="18.42578125" style="3" customWidth="1"/>
    <col min="6159" max="6159" width="19.140625" style="3" customWidth="1"/>
    <col min="6160" max="6160" width="11.140625" style="3" customWidth="1"/>
    <col min="6161" max="6161" width="11.42578125" style="3" bestFit="1" customWidth="1"/>
    <col min="6162" max="6162" width="14.7109375" style="3" customWidth="1"/>
    <col min="6163" max="6401" width="9.140625" style="3"/>
    <col min="6402" max="6402" width="21.7109375" style="3" customWidth="1"/>
    <col min="6403" max="6403" width="78.140625" style="3" customWidth="1"/>
    <col min="6404" max="6405" width="19.28515625" style="3" customWidth="1"/>
    <col min="6406" max="6407" width="18.85546875" style="3" customWidth="1"/>
    <col min="6408" max="6409" width="19.140625" style="3" customWidth="1"/>
    <col min="6410" max="6411" width="20.42578125" style="3" customWidth="1"/>
    <col min="6412" max="6412" width="18.28515625" style="3" customWidth="1"/>
    <col min="6413" max="6413" width="17.42578125" style="3" customWidth="1"/>
    <col min="6414" max="6414" width="18.42578125" style="3" customWidth="1"/>
    <col min="6415" max="6415" width="19.140625" style="3" customWidth="1"/>
    <col min="6416" max="6416" width="11.140625" style="3" customWidth="1"/>
    <col min="6417" max="6417" width="11.42578125" style="3" bestFit="1" customWidth="1"/>
    <col min="6418" max="6418" width="14.7109375" style="3" customWidth="1"/>
    <col min="6419" max="6657" width="9.140625" style="3"/>
    <col min="6658" max="6658" width="21.7109375" style="3" customWidth="1"/>
    <col min="6659" max="6659" width="78.140625" style="3" customWidth="1"/>
    <col min="6660" max="6661" width="19.28515625" style="3" customWidth="1"/>
    <col min="6662" max="6663" width="18.85546875" style="3" customWidth="1"/>
    <col min="6664" max="6665" width="19.140625" style="3" customWidth="1"/>
    <col min="6666" max="6667" width="20.42578125" style="3" customWidth="1"/>
    <col min="6668" max="6668" width="18.28515625" style="3" customWidth="1"/>
    <col min="6669" max="6669" width="17.42578125" style="3" customWidth="1"/>
    <col min="6670" max="6670" width="18.42578125" style="3" customWidth="1"/>
    <col min="6671" max="6671" width="19.140625" style="3" customWidth="1"/>
    <col min="6672" max="6672" width="11.140625" style="3" customWidth="1"/>
    <col min="6673" max="6673" width="11.42578125" style="3" bestFit="1" customWidth="1"/>
    <col min="6674" max="6674" width="14.7109375" style="3" customWidth="1"/>
    <col min="6675" max="6913" width="9.140625" style="3"/>
    <col min="6914" max="6914" width="21.7109375" style="3" customWidth="1"/>
    <col min="6915" max="6915" width="78.140625" style="3" customWidth="1"/>
    <col min="6916" max="6917" width="19.28515625" style="3" customWidth="1"/>
    <col min="6918" max="6919" width="18.85546875" style="3" customWidth="1"/>
    <col min="6920" max="6921" width="19.140625" style="3" customWidth="1"/>
    <col min="6922" max="6923" width="20.42578125" style="3" customWidth="1"/>
    <col min="6924" max="6924" width="18.28515625" style="3" customWidth="1"/>
    <col min="6925" max="6925" width="17.42578125" style="3" customWidth="1"/>
    <col min="6926" max="6926" width="18.42578125" style="3" customWidth="1"/>
    <col min="6927" max="6927" width="19.140625" style="3" customWidth="1"/>
    <col min="6928" max="6928" width="11.140625" style="3" customWidth="1"/>
    <col min="6929" max="6929" width="11.42578125" style="3" bestFit="1" customWidth="1"/>
    <col min="6930" max="6930" width="14.7109375" style="3" customWidth="1"/>
    <col min="6931" max="7169" width="9.140625" style="3"/>
    <col min="7170" max="7170" width="21.7109375" style="3" customWidth="1"/>
    <col min="7171" max="7171" width="78.140625" style="3" customWidth="1"/>
    <col min="7172" max="7173" width="19.28515625" style="3" customWidth="1"/>
    <col min="7174" max="7175" width="18.85546875" style="3" customWidth="1"/>
    <col min="7176" max="7177" width="19.140625" style="3" customWidth="1"/>
    <col min="7178" max="7179" width="20.42578125" style="3" customWidth="1"/>
    <col min="7180" max="7180" width="18.28515625" style="3" customWidth="1"/>
    <col min="7181" max="7181" width="17.42578125" style="3" customWidth="1"/>
    <col min="7182" max="7182" width="18.42578125" style="3" customWidth="1"/>
    <col min="7183" max="7183" width="19.140625" style="3" customWidth="1"/>
    <col min="7184" max="7184" width="11.140625" style="3" customWidth="1"/>
    <col min="7185" max="7185" width="11.42578125" style="3" bestFit="1" customWidth="1"/>
    <col min="7186" max="7186" width="14.7109375" style="3" customWidth="1"/>
    <col min="7187" max="7425" width="9.140625" style="3"/>
    <col min="7426" max="7426" width="21.7109375" style="3" customWidth="1"/>
    <col min="7427" max="7427" width="78.140625" style="3" customWidth="1"/>
    <col min="7428" max="7429" width="19.28515625" style="3" customWidth="1"/>
    <col min="7430" max="7431" width="18.85546875" style="3" customWidth="1"/>
    <col min="7432" max="7433" width="19.140625" style="3" customWidth="1"/>
    <col min="7434" max="7435" width="20.42578125" style="3" customWidth="1"/>
    <col min="7436" max="7436" width="18.28515625" style="3" customWidth="1"/>
    <col min="7437" max="7437" width="17.42578125" style="3" customWidth="1"/>
    <col min="7438" max="7438" width="18.42578125" style="3" customWidth="1"/>
    <col min="7439" max="7439" width="19.140625" style="3" customWidth="1"/>
    <col min="7440" max="7440" width="11.140625" style="3" customWidth="1"/>
    <col min="7441" max="7441" width="11.42578125" style="3" bestFit="1" customWidth="1"/>
    <col min="7442" max="7442" width="14.7109375" style="3" customWidth="1"/>
    <col min="7443" max="7681" width="9.140625" style="3"/>
    <col min="7682" max="7682" width="21.7109375" style="3" customWidth="1"/>
    <col min="7683" max="7683" width="78.140625" style="3" customWidth="1"/>
    <col min="7684" max="7685" width="19.28515625" style="3" customWidth="1"/>
    <col min="7686" max="7687" width="18.85546875" style="3" customWidth="1"/>
    <col min="7688" max="7689" width="19.140625" style="3" customWidth="1"/>
    <col min="7690" max="7691" width="20.42578125" style="3" customWidth="1"/>
    <col min="7692" max="7692" width="18.28515625" style="3" customWidth="1"/>
    <col min="7693" max="7693" width="17.42578125" style="3" customWidth="1"/>
    <col min="7694" max="7694" width="18.42578125" style="3" customWidth="1"/>
    <col min="7695" max="7695" width="19.140625" style="3" customWidth="1"/>
    <col min="7696" max="7696" width="11.140625" style="3" customWidth="1"/>
    <col min="7697" max="7697" width="11.42578125" style="3" bestFit="1" customWidth="1"/>
    <col min="7698" max="7698" width="14.7109375" style="3" customWidth="1"/>
    <col min="7699" max="7937" width="9.140625" style="3"/>
    <col min="7938" max="7938" width="21.7109375" style="3" customWidth="1"/>
    <col min="7939" max="7939" width="78.140625" style="3" customWidth="1"/>
    <col min="7940" max="7941" width="19.28515625" style="3" customWidth="1"/>
    <col min="7942" max="7943" width="18.85546875" style="3" customWidth="1"/>
    <col min="7944" max="7945" width="19.140625" style="3" customWidth="1"/>
    <col min="7946" max="7947" width="20.42578125" style="3" customWidth="1"/>
    <col min="7948" max="7948" width="18.28515625" style="3" customWidth="1"/>
    <col min="7949" max="7949" width="17.42578125" style="3" customWidth="1"/>
    <col min="7950" max="7950" width="18.42578125" style="3" customWidth="1"/>
    <col min="7951" max="7951" width="19.140625" style="3" customWidth="1"/>
    <col min="7952" max="7952" width="11.140625" style="3" customWidth="1"/>
    <col min="7953" max="7953" width="11.42578125" style="3" bestFit="1" customWidth="1"/>
    <col min="7954" max="7954" width="14.7109375" style="3" customWidth="1"/>
    <col min="7955" max="8193" width="9.140625" style="3"/>
    <col min="8194" max="8194" width="21.7109375" style="3" customWidth="1"/>
    <col min="8195" max="8195" width="78.140625" style="3" customWidth="1"/>
    <col min="8196" max="8197" width="19.28515625" style="3" customWidth="1"/>
    <col min="8198" max="8199" width="18.85546875" style="3" customWidth="1"/>
    <col min="8200" max="8201" width="19.140625" style="3" customWidth="1"/>
    <col min="8202" max="8203" width="20.42578125" style="3" customWidth="1"/>
    <col min="8204" max="8204" width="18.28515625" style="3" customWidth="1"/>
    <col min="8205" max="8205" width="17.42578125" style="3" customWidth="1"/>
    <col min="8206" max="8206" width="18.42578125" style="3" customWidth="1"/>
    <col min="8207" max="8207" width="19.140625" style="3" customWidth="1"/>
    <col min="8208" max="8208" width="11.140625" style="3" customWidth="1"/>
    <col min="8209" max="8209" width="11.42578125" style="3" bestFit="1" customWidth="1"/>
    <col min="8210" max="8210" width="14.7109375" style="3" customWidth="1"/>
    <col min="8211" max="8449" width="9.140625" style="3"/>
    <col min="8450" max="8450" width="21.7109375" style="3" customWidth="1"/>
    <col min="8451" max="8451" width="78.140625" style="3" customWidth="1"/>
    <col min="8452" max="8453" width="19.28515625" style="3" customWidth="1"/>
    <col min="8454" max="8455" width="18.85546875" style="3" customWidth="1"/>
    <col min="8456" max="8457" width="19.140625" style="3" customWidth="1"/>
    <col min="8458" max="8459" width="20.42578125" style="3" customWidth="1"/>
    <col min="8460" max="8460" width="18.28515625" style="3" customWidth="1"/>
    <col min="8461" max="8461" width="17.42578125" style="3" customWidth="1"/>
    <col min="8462" max="8462" width="18.42578125" style="3" customWidth="1"/>
    <col min="8463" max="8463" width="19.140625" style="3" customWidth="1"/>
    <col min="8464" max="8464" width="11.140625" style="3" customWidth="1"/>
    <col min="8465" max="8465" width="11.42578125" style="3" bestFit="1" customWidth="1"/>
    <col min="8466" max="8466" width="14.7109375" style="3" customWidth="1"/>
    <col min="8467" max="8705" width="9.140625" style="3"/>
    <col min="8706" max="8706" width="21.7109375" style="3" customWidth="1"/>
    <col min="8707" max="8707" width="78.140625" style="3" customWidth="1"/>
    <col min="8708" max="8709" width="19.28515625" style="3" customWidth="1"/>
    <col min="8710" max="8711" width="18.85546875" style="3" customWidth="1"/>
    <col min="8712" max="8713" width="19.140625" style="3" customWidth="1"/>
    <col min="8714" max="8715" width="20.42578125" style="3" customWidth="1"/>
    <col min="8716" max="8716" width="18.28515625" style="3" customWidth="1"/>
    <col min="8717" max="8717" width="17.42578125" style="3" customWidth="1"/>
    <col min="8718" max="8718" width="18.42578125" style="3" customWidth="1"/>
    <col min="8719" max="8719" width="19.140625" style="3" customWidth="1"/>
    <col min="8720" max="8720" width="11.140625" style="3" customWidth="1"/>
    <col min="8721" max="8721" width="11.42578125" style="3" bestFit="1" customWidth="1"/>
    <col min="8722" max="8722" width="14.7109375" style="3" customWidth="1"/>
    <col min="8723" max="8961" width="9.140625" style="3"/>
    <col min="8962" max="8962" width="21.7109375" style="3" customWidth="1"/>
    <col min="8963" max="8963" width="78.140625" style="3" customWidth="1"/>
    <col min="8964" max="8965" width="19.28515625" style="3" customWidth="1"/>
    <col min="8966" max="8967" width="18.85546875" style="3" customWidth="1"/>
    <col min="8968" max="8969" width="19.140625" style="3" customWidth="1"/>
    <col min="8970" max="8971" width="20.42578125" style="3" customWidth="1"/>
    <col min="8972" max="8972" width="18.28515625" style="3" customWidth="1"/>
    <col min="8973" max="8973" width="17.42578125" style="3" customWidth="1"/>
    <col min="8974" max="8974" width="18.42578125" style="3" customWidth="1"/>
    <col min="8975" max="8975" width="19.140625" style="3" customWidth="1"/>
    <col min="8976" max="8976" width="11.140625" style="3" customWidth="1"/>
    <col min="8977" max="8977" width="11.42578125" style="3" bestFit="1" customWidth="1"/>
    <col min="8978" max="8978" width="14.7109375" style="3" customWidth="1"/>
    <col min="8979" max="9217" width="9.140625" style="3"/>
    <col min="9218" max="9218" width="21.7109375" style="3" customWidth="1"/>
    <col min="9219" max="9219" width="78.140625" style="3" customWidth="1"/>
    <col min="9220" max="9221" width="19.28515625" style="3" customWidth="1"/>
    <col min="9222" max="9223" width="18.85546875" style="3" customWidth="1"/>
    <col min="9224" max="9225" width="19.140625" style="3" customWidth="1"/>
    <col min="9226" max="9227" width="20.42578125" style="3" customWidth="1"/>
    <col min="9228" max="9228" width="18.28515625" style="3" customWidth="1"/>
    <col min="9229" max="9229" width="17.42578125" style="3" customWidth="1"/>
    <col min="9230" max="9230" width="18.42578125" style="3" customWidth="1"/>
    <col min="9231" max="9231" width="19.140625" style="3" customWidth="1"/>
    <col min="9232" max="9232" width="11.140625" style="3" customWidth="1"/>
    <col min="9233" max="9233" width="11.42578125" style="3" bestFit="1" customWidth="1"/>
    <col min="9234" max="9234" width="14.7109375" style="3" customWidth="1"/>
    <col min="9235" max="9473" width="9.140625" style="3"/>
    <col min="9474" max="9474" width="21.7109375" style="3" customWidth="1"/>
    <col min="9475" max="9475" width="78.140625" style="3" customWidth="1"/>
    <col min="9476" max="9477" width="19.28515625" style="3" customWidth="1"/>
    <col min="9478" max="9479" width="18.85546875" style="3" customWidth="1"/>
    <col min="9480" max="9481" width="19.140625" style="3" customWidth="1"/>
    <col min="9482" max="9483" width="20.42578125" style="3" customWidth="1"/>
    <col min="9484" max="9484" width="18.28515625" style="3" customWidth="1"/>
    <col min="9485" max="9485" width="17.42578125" style="3" customWidth="1"/>
    <col min="9486" max="9486" width="18.42578125" style="3" customWidth="1"/>
    <col min="9487" max="9487" width="19.140625" style="3" customWidth="1"/>
    <col min="9488" max="9488" width="11.140625" style="3" customWidth="1"/>
    <col min="9489" max="9489" width="11.42578125" style="3" bestFit="1" customWidth="1"/>
    <col min="9490" max="9490" width="14.7109375" style="3" customWidth="1"/>
    <col min="9491" max="9729" width="9.140625" style="3"/>
    <col min="9730" max="9730" width="21.7109375" style="3" customWidth="1"/>
    <col min="9731" max="9731" width="78.140625" style="3" customWidth="1"/>
    <col min="9732" max="9733" width="19.28515625" style="3" customWidth="1"/>
    <col min="9734" max="9735" width="18.85546875" style="3" customWidth="1"/>
    <col min="9736" max="9737" width="19.140625" style="3" customWidth="1"/>
    <col min="9738" max="9739" width="20.42578125" style="3" customWidth="1"/>
    <col min="9740" max="9740" width="18.28515625" style="3" customWidth="1"/>
    <col min="9741" max="9741" width="17.42578125" style="3" customWidth="1"/>
    <col min="9742" max="9742" width="18.42578125" style="3" customWidth="1"/>
    <col min="9743" max="9743" width="19.140625" style="3" customWidth="1"/>
    <col min="9744" max="9744" width="11.140625" style="3" customWidth="1"/>
    <col min="9745" max="9745" width="11.42578125" style="3" bestFit="1" customWidth="1"/>
    <col min="9746" max="9746" width="14.7109375" style="3" customWidth="1"/>
    <col min="9747" max="9985" width="9.140625" style="3"/>
    <col min="9986" max="9986" width="21.7109375" style="3" customWidth="1"/>
    <col min="9987" max="9987" width="78.140625" style="3" customWidth="1"/>
    <col min="9988" max="9989" width="19.28515625" style="3" customWidth="1"/>
    <col min="9990" max="9991" width="18.85546875" style="3" customWidth="1"/>
    <col min="9992" max="9993" width="19.140625" style="3" customWidth="1"/>
    <col min="9994" max="9995" width="20.42578125" style="3" customWidth="1"/>
    <col min="9996" max="9996" width="18.28515625" style="3" customWidth="1"/>
    <col min="9997" max="9997" width="17.42578125" style="3" customWidth="1"/>
    <col min="9998" max="9998" width="18.42578125" style="3" customWidth="1"/>
    <col min="9999" max="9999" width="19.140625" style="3" customWidth="1"/>
    <col min="10000" max="10000" width="11.140625" style="3" customWidth="1"/>
    <col min="10001" max="10001" width="11.42578125" style="3" bestFit="1" customWidth="1"/>
    <col min="10002" max="10002" width="14.7109375" style="3" customWidth="1"/>
    <col min="10003" max="10241" width="9.140625" style="3"/>
    <col min="10242" max="10242" width="21.7109375" style="3" customWidth="1"/>
    <col min="10243" max="10243" width="78.140625" style="3" customWidth="1"/>
    <col min="10244" max="10245" width="19.28515625" style="3" customWidth="1"/>
    <col min="10246" max="10247" width="18.85546875" style="3" customWidth="1"/>
    <col min="10248" max="10249" width="19.140625" style="3" customWidth="1"/>
    <col min="10250" max="10251" width="20.42578125" style="3" customWidth="1"/>
    <col min="10252" max="10252" width="18.28515625" style="3" customWidth="1"/>
    <col min="10253" max="10253" width="17.42578125" style="3" customWidth="1"/>
    <col min="10254" max="10254" width="18.42578125" style="3" customWidth="1"/>
    <col min="10255" max="10255" width="19.140625" style="3" customWidth="1"/>
    <col min="10256" max="10256" width="11.140625" style="3" customWidth="1"/>
    <col min="10257" max="10257" width="11.42578125" style="3" bestFit="1" customWidth="1"/>
    <col min="10258" max="10258" width="14.7109375" style="3" customWidth="1"/>
    <col min="10259" max="10497" width="9.140625" style="3"/>
    <col min="10498" max="10498" width="21.7109375" style="3" customWidth="1"/>
    <col min="10499" max="10499" width="78.140625" style="3" customWidth="1"/>
    <col min="10500" max="10501" width="19.28515625" style="3" customWidth="1"/>
    <col min="10502" max="10503" width="18.85546875" style="3" customWidth="1"/>
    <col min="10504" max="10505" width="19.140625" style="3" customWidth="1"/>
    <col min="10506" max="10507" width="20.42578125" style="3" customWidth="1"/>
    <col min="10508" max="10508" width="18.28515625" style="3" customWidth="1"/>
    <col min="10509" max="10509" width="17.42578125" style="3" customWidth="1"/>
    <col min="10510" max="10510" width="18.42578125" style="3" customWidth="1"/>
    <col min="10511" max="10511" width="19.140625" style="3" customWidth="1"/>
    <col min="10512" max="10512" width="11.140625" style="3" customWidth="1"/>
    <col min="10513" max="10513" width="11.42578125" style="3" bestFit="1" customWidth="1"/>
    <col min="10514" max="10514" width="14.7109375" style="3" customWidth="1"/>
    <col min="10515" max="10753" width="9.140625" style="3"/>
    <col min="10754" max="10754" width="21.7109375" style="3" customWidth="1"/>
    <col min="10755" max="10755" width="78.140625" style="3" customWidth="1"/>
    <col min="10756" max="10757" width="19.28515625" style="3" customWidth="1"/>
    <col min="10758" max="10759" width="18.85546875" style="3" customWidth="1"/>
    <col min="10760" max="10761" width="19.140625" style="3" customWidth="1"/>
    <col min="10762" max="10763" width="20.42578125" style="3" customWidth="1"/>
    <col min="10764" max="10764" width="18.28515625" style="3" customWidth="1"/>
    <col min="10765" max="10765" width="17.42578125" style="3" customWidth="1"/>
    <col min="10766" max="10766" width="18.42578125" style="3" customWidth="1"/>
    <col min="10767" max="10767" width="19.140625" style="3" customWidth="1"/>
    <col min="10768" max="10768" width="11.140625" style="3" customWidth="1"/>
    <col min="10769" max="10769" width="11.42578125" style="3" bestFit="1" customWidth="1"/>
    <col min="10770" max="10770" width="14.7109375" style="3" customWidth="1"/>
    <col min="10771" max="11009" width="9.140625" style="3"/>
    <col min="11010" max="11010" width="21.7109375" style="3" customWidth="1"/>
    <col min="11011" max="11011" width="78.140625" style="3" customWidth="1"/>
    <col min="11012" max="11013" width="19.28515625" style="3" customWidth="1"/>
    <col min="11014" max="11015" width="18.85546875" style="3" customWidth="1"/>
    <col min="11016" max="11017" width="19.140625" style="3" customWidth="1"/>
    <col min="11018" max="11019" width="20.42578125" style="3" customWidth="1"/>
    <col min="11020" max="11020" width="18.28515625" style="3" customWidth="1"/>
    <col min="11021" max="11021" width="17.42578125" style="3" customWidth="1"/>
    <col min="11022" max="11022" width="18.42578125" style="3" customWidth="1"/>
    <col min="11023" max="11023" width="19.140625" style="3" customWidth="1"/>
    <col min="11024" max="11024" width="11.140625" style="3" customWidth="1"/>
    <col min="11025" max="11025" width="11.42578125" style="3" bestFit="1" customWidth="1"/>
    <col min="11026" max="11026" width="14.7109375" style="3" customWidth="1"/>
    <col min="11027" max="11265" width="9.140625" style="3"/>
    <col min="11266" max="11266" width="21.7109375" style="3" customWidth="1"/>
    <col min="11267" max="11267" width="78.140625" style="3" customWidth="1"/>
    <col min="11268" max="11269" width="19.28515625" style="3" customWidth="1"/>
    <col min="11270" max="11271" width="18.85546875" style="3" customWidth="1"/>
    <col min="11272" max="11273" width="19.140625" style="3" customWidth="1"/>
    <col min="11274" max="11275" width="20.42578125" style="3" customWidth="1"/>
    <col min="11276" max="11276" width="18.28515625" style="3" customWidth="1"/>
    <col min="11277" max="11277" width="17.42578125" style="3" customWidth="1"/>
    <col min="11278" max="11278" width="18.42578125" style="3" customWidth="1"/>
    <col min="11279" max="11279" width="19.140625" style="3" customWidth="1"/>
    <col min="11280" max="11280" width="11.140625" style="3" customWidth="1"/>
    <col min="11281" max="11281" width="11.42578125" style="3" bestFit="1" customWidth="1"/>
    <col min="11282" max="11282" width="14.7109375" style="3" customWidth="1"/>
    <col min="11283" max="11521" width="9.140625" style="3"/>
    <col min="11522" max="11522" width="21.7109375" style="3" customWidth="1"/>
    <col min="11523" max="11523" width="78.140625" style="3" customWidth="1"/>
    <col min="11524" max="11525" width="19.28515625" style="3" customWidth="1"/>
    <col min="11526" max="11527" width="18.85546875" style="3" customWidth="1"/>
    <col min="11528" max="11529" width="19.140625" style="3" customWidth="1"/>
    <col min="11530" max="11531" width="20.42578125" style="3" customWidth="1"/>
    <col min="11532" max="11532" width="18.28515625" style="3" customWidth="1"/>
    <col min="11533" max="11533" width="17.42578125" style="3" customWidth="1"/>
    <col min="11534" max="11534" width="18.42578125" style="3" customWidth="1"/>
    <col min="11535" max="11535" width="19.140625" style="3" customWidth="1"/>
    <col min="11536" max="11536" width="11.140625" style="3" customWidth="1"/>
    <col min="11537" max="11537" width="11.42578125" style="3" bestFit="1" customWidth="1"/>
    <col min="11538" max="11538" width="14.7109375" style="3" customWidth="1"/>
    <col min="11539" max="11777" width="9.140625" style="3"/>
    <col min="11778" max="11778" width="21.7109375" style="3" customWidth="1"/>
    <col min="11779" max="11779" width="78.140625" style="3" customWidth="1"/>
    <col min="11780" max="11781" width="19.28515625" style="3" customWidth="1"/>
    <col min="11782" max="11783" width="18.85546875" style="3" customWidth="1"/>
    <col min="11784" max="11785" width="19.140625" style="3" customWidth="1"/>
    <col min="11786" max="11787" width="20.42578125" style="3" customWidth="1"/>
    <col min="11788" max="11788" width="18.28515625" style="3" customWidth="1"/>
    <col min="11789" max="11789" width="17.42578125" style="3" customWidth="1"/>
    <col min="11790" max="11790" width="18.42578125" style="3" customWidth="1"/>
    <col min="11791" max="11791" width="19.140625" style="3" customWidth="1"/>
    <col min="11792" max="11792" width="11.140625" style="3" customWidth="1"/>
    <col min="11793" max="11793" width="11.42578125" style="3" bestFit="1" customWidth="1"/>
    <col min="11794" max="11794" width="14.7109375" style="3" customWidth="1"/>
    <col min="11795" max="12033" width="9.140625" style="3"/>
    <col min="12034" max="12034" width="21.7109375" style="3" customWidth="1"/>
    <col min="12035" max="12035" width="78.140625" style="3" customWidth="1"/>
    <col min="12036" max="12037" width="19.28515625" style="3" customWidth="1"/>
    <col min="12038" max="12039" width="18.85546875" style="3" customWidth="1"/>
    <col min="12040" max="12041" width="19.140625" style="3" customWidth="1"/>
    <col min="12042" max="12043" width="20.42578125" style="3" customWidth="1"/>
    <col min="12044" max="12044" width="18.28515625" style="3" customWidth="1"/>
    <col min="12045" max="12045" width="17.42578125" style="3" customWidth="1"/>
    <col min="12046" max="12046" width="18.42578125" style="3" customWidth="1"/>
    <col min="12047" max="12047" width="19.140625" style="3" customWidth="1"/>
    <col min="12048" max="12048" width="11.140625" style="3" customWidth="1"/>
    <col min="12049" max="12049" width="11.42578125" style="3" bestFit="1" customWidth="1"/>
    <col min="12050" max="12050" width="14.7109375" style="3" customWidth="1"/>
    <col min="12051" max="12289" width="9.140625" style="3"/>
    <col min="12290" max="12290" width="21.7109375" style="3" customWidth="1"/>
    <col min="12291" max="12291" width="78.140625" style="3" customWidth="1"/>
    <col min="12292" max="12293" width="19.28515625" style="3" customWidth="1"/>
    <col min="12294" max="12295" width="18.85546875" style="3" customWidth="1"/>
    <col min="12296" max="12297" width="19.140625" style="3" customWidth="1"/>
    <col min="12298" max="12299" width="20.42578125" style="3" customWidth="1"/>
    <col min="12300" max="12300" width="18.28515625" style="3" customWidth="1"/>
    <col min="12301" max="12301" width="17.42578125" style="3" customWidth="1"/>
    <col min="12302" max="12302" width="18.42578125" style="3" customWidth="1"/>
    <col min="12303" max="12303" width="19.140625" style="3" customWidth="1"/>
    <col min="12304" max="12304" width="11.140625" style="3" customWidth="1"/>
    <col min="12305" max="12305" width="11.42578125" style="3" bestFit="1" customWidth="1"/>
    <col min="12306" max="12306" width="14.7109375" style="3" customWidth="1"/>
    <col min="12307" max="12545" width="9.140625" style="3"/>
    <col min="12546" max="12546" width="21.7109375" style="3" customWidth="1"/>
    <col min="12547" max="12547" width="78.140625" style="3" customWidth="1"/>
    <col min="12548" max="12549" width="19.28515625" style="3" customWidth="1"/>
    <col min="12550" max="12551" width="18.85546875" style="3" customWidth="1"/>
    <col min="12552" max="12553" width="19.140625" style="3" customWidth="1"/>
    <col min="12554" max="12555" width="20.42578125" style="3" customWidth="1"/>
    <col min="12556" max="12556" width="18.28515625" style="3" customWidth="1"/>
    <col min="12557" max="12557" width="17.42578125" style="3" customWidth="1"/>
    <col min="12558" max="12558" width="18.42578125" style="3" customWidth="1"/>
    <col min="12559" max="12559" width="19.140625" style="3" customWidth="1"/>
    <col min="12560" max="12560" width="11.140625" style="3" customWidth="1"/>
    <col min="12561" max="12561" width="11.42578125" style="3" bestFit="1" customWidth="1"/>
    <col min="12562" max="12562" width="14.7109375" style="3" customWidth="1"/>
    <col min="12563" max="12801" width="9.140625" style="3"/>
    <col min="12802" max="12802" width="21.7109375" style="3" customWidth="1"/>
    <col min="12803" max="12803" width="78.140625" style="3" customWidth="1"/>
    <col min="12804" max="12805" width="19.28515625" style="3" customWidth="1"/>
    <col min="12806" max="12807" width="18.85546875" style="3" customWidth="1"/>
    <col min="12808" max="12809" width="19.140625" style="3" customWidth="1"/>
    <col min="12810" max="12811" width="20.42578125" style="3" customWidth="1"/>
    <col min="12812" max="12812" width="18.28515625" style="3" customWidth="1"/>
    <col min="12813" max="12813" width="17.42578125" style="3" customWidth="1"/>
    <col min="12814" max="12814" width="18.42578125" style="3" customWidth="1"/>
    <col min="12815" max="12815" width="19.140625" style="3" customWidth="1"/>
    <col min="12816" max="12816" width="11.140625" style="3" customWidth="1"/>
    <col min="12817" max="12817" width="11.42578125" style="3" bestFit="1" customWidth="1"/>
    <col min="12818" max="12818" width="14.7109375" style="3" customWidth="1"/>
    <col min="12819" max="13057" width="9.140625" style="3"/>
    <col min="13058" max="13058" width="21.7109375" style="3" customWidth="1"/>
    <col min="13059" max="13059" width="78.140625" style="3" customWidth="1"/>
    <col min="13060" max="13061" width="19.28515625" style="3" customWidth="1"/>
    <col min="13062" max="13063" width="18.85546875" style="3" customWidth="1"/>
    <col min="13064" max="13065" width="19.140625" style="3" customWidth="1"/>
    <col min="13066" max="13067" width="20.42578125" style="3" customWidth="1"/>
    <col min="13068" max="13068" width="18.28515625" style="3" customWidth="1"/>
    <col min="13069" max="13069" width="17.42578125" style="3" customWidth="1"/>
    <col min="13070" max="13070" width="18.42578125" style="3" customWidth="1"/>
    <col min="13071" max="13071" width="19.140625" style="3" customWidth="1"/>
    <col min="13072" max="13072" width="11.140625" style="3" customWidth="1"/>
    <col min="13073" max="13073" width="11.42578125" style="3" bestFit="1" customWidth="1"/>
    <col min="13074" max="13074" width="14.7109375" style="3" customWidth="1"/>
    <col min="13075" max="13313" width="9.140625" style="3"/>
    <col min="13314" max="13314" width="21.7109375" style="3" customWidth="1"/>
    <col min="13315" max="13315" width="78.140625" style="3" customWidth="1"/>
    <col min="13316" max="13317" width="19.28515625" style="3" customWidth="1"/>
    <col min="13318" max="13319" width="18.85546875" style="3" customWidth="1"/>
    <col min="13320" max="13321" width="19.140625" style="3" customWidth="1"/>
    <col min="13322" max="13323" width="20.42578125" style="3" customWidth="1"/>
    <col min="13324" max="13324" width="18.28515625" style="3" customWidth="1"/>
    <col min="13325" max="13325" width="17.42578125" style="3" customWidth="1"/>
    <col min="13326" max="13326" width="18.42578125" style="3" customWidth="1"/>
    <col min="13327" max="13327" width="19.140625" style="3" customWidth="1"/>
    <col min="13328" max="13328" width="11.140625" style="3" customWidth="1"/>
    <col min="13329" max="13329" width="11.42578125" style="3" bestFit="1" customWidth="1"/>
    <col min="13330" max="13330" width="14.7109375" style="3" customWidth="1"/>
    <col min="13331" max="13569" width="9.140625" style="3"/>
    <col min="13570" max="13570" width="21.7109375" style="3" customWidth="1"/>
    <col min="13571" max="13571" width="78.140625" style="3" customWidth="1"/>
    <col min="13572" max="13573" width="19.28515625" style="3" customWidth="1"/>
    <col min="13574" max="13575" width="18.85546875" style="3" customWidth="1"/>
    <col min="13576" max="13577" width="19.140625" style="3" customWidth="1"/>
    <col min="13578" max="13579" width="20.42578125" style="3" customWidth="1"/>
    <col min="13580" max="13580" width="18.28515625" style="3" customWidth="1"/>
    <col min="13581" max="13581" width="17.42578125" style="3" customWidth="1"/>
    <col min="13582" max="13582" width="18.42578125" style="3" customWidth="1"/>
    <col min="13583" max="13583" width="19.140625" style="3" customWidth="1"/>
    <col min="13584" max="13584" width="11.140625" style="3" customWidth="1"/>
    <col min="13585" max="13585" width="11.42578125" style="3" bestFit="1" customWidth="1"/>
    <col min="13586" max="13586" width="14.7109375" style="3" customWidth="1"/>
    <col min="13587" max="13825" width="9.140625" style="3"/>
    <col min="13826" max="13826" width="21.7109375" style="3" customWidth="1"/>
    <col min="13827" max="13827" width="78.140625" style="3" customWidth="1"/>
    <col min="13828" max="13829" width="19.28515625" style="3" customWidth="1"/>
    <col min="13830" max="13831" width="18.85546875" style="3" customWidth="1"/>
    <col min="13832" max="13833" width="19.140625" style="3" customWidth="1"/>
    <col min="13834" max="13835" width="20.42578125" style="3" customWidth="1"/>
    <col min="13836" max="13836" width="18.28515625" style="3" customWidth="1"/>
    <col min="13837" max="13837" width="17.42578125" style="3" customWidth="1"/>
    <col min="13838" max="13838" width="18.42578125" style="3" customWidth="1"/>
    <col min="13839" max="13839" width="19.140625" style="3" customWidth="1"/>
    <col min="13840" max="13840" width="11.140625" style="3" customWidth="1"/>
    <col min="13841" max="13841" width="11.42578125" style="3" bestFit="1" customWidth="1"/>
    <col min="13842" max="13842" width="14.7109375" style="3" customWidth="1"/>
    <col min="13843" max="14081" width="9.140625" style="3"/>
    <col min="14082" max="14082" width="21.7109375" style="3" customWidth="1"/>
    <col min="14083" max="14083" width="78.140625" style="3" customWidth="1"/>
    <col min="14084" max="14085" width="19.28515625" style="3" customWidth="1"/>
    <col min="14086" max="14087" width="18.85546875" style="3" customWidth="1"/>
    <col min="14088" max="14089" width="19.140625" style="3" customWidth="1"/>
    <col min="14090" max="14091" width="20.42578125" style="3" customWidth="1"/>
    <col min="14092" max="14092" width="18.28515625" style="3" customWidth="1"/>
    <col min="14093" max="14093" width="17.42578125" style="3" customWidth="1"/>
    <col min="14094" max="14094" width="18.42578125" style="3" customWidth="1"/>
    <col min="14095" max="14095" width="19.140625" style="3" customWidth="1"/>
    <col min="14096" max="14096" width="11.140625" style="3" customWidth="1"/>
    <col min="14097" max="14097" width="11.42578125" style="3" bestFit="1" customWidth="1"/>
    <col min="14098" max="14098" width="14.7109375" style="3" customWidth="1"/>
    <col min="14099" max="14337" width="9.140625" style="3"/>
    <col min="14338" max="14338" width="21.7109375" style="3" customWidth="1"/>
    <col min="14339" max="14339" width="78.140625" style="3" customWidth="1"/>
    <col min="14340" max="14341" width="19.28515625" style="3" customWidth="1"/>
    <col min="14342" max="14343" width="18.85546875" style="3" customWidth="1"/>
    <col min="14344" max="14345" width="19.140625" style="3" customWidth="1"/>
    <col min="14346" max="14347" width="20.42578125" style="3" customWidth="1"/>
    <col min="14348" max="14348" width="18.28515625" style="3" customWidth="1"/>
    <col min="14349" max="14349" width="17.42578125" style="3" customWidth="1"/>
    <col min="14350" max="14350" width="18.42578125" style="3" customWidth="1"/>
    <col min="14351" max="14351" width="19.140625" style="3" customWidth="1"/>
    <col min="14352" max="14352" width="11.140625" style="3" customWidth="1"/>
    <col min="14353" max="14353" width="11.42578125" style="3" bestFit="1" customWidth="1"/>
    <col min="14354" max="14354" width="14.7109375" style="3" customWidth="1"/>
    <col min="14355" max="14593" width="9.140625" style="3"/>
    <col min="14594" max="14594" width="21.7109375" style="3" customWidth="1"/>
    <col min="14595" max="14595" width="78.140625" style="3" customWidth="1"/>
    <col min="14596" max="14597" width="19.28515625" style="3" customWidth="1"/>
    <col min="14598" max="14599" width="18.85546875" style="3" customWidth="1"/>
    <col min="14600" max="14601" width="19.140625" style="3" customWidth="1"/>
    <col min="14602" max="14603" width="20.42578125" style="3" customWidth="1"/>
    <col min="14604" max="14604" width="18.28515625" style="3" customWidth="1"/>
    <col min="14605" max="14605" width="17.42578125" style="3" customWidth="1"/>
    <col min="14606" max="14606" width="18.42578125" style="3" customWidth="1"/>
    <col min="14607" max="14607" width="19.140625" style="3" customWidth="1"/>
    <col min="14608" max="14608" width="11.140625" style="3" customWidth="1"/>
    <col min="14609" max="14609" width="11.42578125" style="3" bestFit="1" customWidth="1"/>
    <col min="14610" max="14610" width="14.7109375" style="3" customWidth="1"/>
    <col min="14611" max="14849" width="9.140625" style="3"/>
    <col min="14850" max="14850" width="21.7109375" style="3" customWidth="1"/>
    <col min="14851" max="14851" width="78.140625" style="3" customWidth="1"/>
    <col min="14852" max="14853" width="19.28515625" style="3" customWidth="1"/>
    <col min="14854" max="14855" width="18.85546875" style="3" customWidth="1"/>
    <col min="14856" max="14857" width="19.140625" style="3" customWidth="1"/>
    <col min="14858" max="14859" width="20.42578125" style="3" customWidth="1"/>
    <col min="14860" max="14860" width="18.28515625" style="3" customWidth="1"/>
    <col min="14861" max="14861" width="17.42578125" style="3" customWidth="1"/>
    <col min="14862" max="14862" width="18.42578125" style="3" customWidth="1"/>
    <col min="14863" max="14863" width="19.140625" style="3" customWidth="1"/>
    <col min="14864" max="14864" width="11.140625" style="3" customWidth="1"/>
    <col min="14865" max="14865" width="11.42578125" style="3" bestFit="1" customWidth="1"/>
    <col min="14866" max="14866" width="14.7109375" style="3" customWidth="1"/>
    <col min="14867" max="15105" width="9.140625" style="3"/>
    <col min="15106" max="15106" width="21.7109375" style="3" customWidth="1"/>
    <col min="15107" max="15107" width="78.140625" style="3" customWidth="1"/>
    <col min="15108" max="15109" width="19.28515625" style="3" customWidth="1"/>
    <col min="15110" max="15111" width="18.85546875" style="3" customWidth="1"/>
    <col min="15112" max="15113" width="19.140625" style="3" customWidth="1"/>
    <col min="15114" max="15115" width="20.42578125" style="3" customWidth="1"/>
    <col min="15116" max="15116" width="18.28515625" style="3" customWidth="1"/>
    <col min="15117" max="15117" width="17.42578125" style="3" customWidth="1"/>
    <col min="15118" max="15118" width="18.42578125" style="3" customWidth="1"/>
    <col min="15119" max="15119" width="19.140625" style="3" customWidth="1"/>
    <col min="15120" max="15120" width="11.140625" style="3" customWidth="1"/>
    <col min="15121" max="15121" width="11.42578125" style="3" bestFit="1" customWidth="1"/>
    <col min="15122" max="15122" width="14.7109375" style="3" customWidth="1"/>
    <col min="15123" max="15361" width="9.140625" style="3"/>
    <col min="15362" max="15362" width="21.7109375" style="3" customWidth="1"/>
    <col min="15363" max="15363" width="78.140625" style="3" customWidth="1"/>
    <col min="15364" max="15365" width="19.28515625" style="3" customWidth="1"/>
    <col min="15366" max="15367" width="18.85546875" style="3" customWidth="1"/>
    <col min="15368" max="15369" width="19.140625" style="3" customWidth="1"/>
    <col min="15370" max="15371" width="20.42578125" style="3" customWidth="1"/>
    <col min="15372" max="15372" width="18.28515625" style="3" customWidth="1"/>
    <col min="15373" max="15373" width="17.42578125" style="3" customWidth="1"/>
    <col min="15374" max="15374" width="18.42578125" style="3" customWidth="1"/>
    <col min="15375" max="15375" width="19.140625" style="3" customWidth="1"/>
    <col min="15376" max="15376" width="11.140625" style="3" customWidth="1"/>
    <col min="15377" max="15377" width="11.42578125" style="3" bestFit="1" customWidth="1"/>
    <col min="15378" max="15378" width="14.7109375" style="3" customWidth="1"/>
    <col min="15379" max="15617" width="9.140625" style="3"/>
    <col min="15618" max="15618" width="21.7109375" style="3" customWidth="1"/>
    <col min="15619" max="15619" width="78.140625" style="3" customWidth="1"/>
    <col min="15620" max="15621" width="19.28515625" style="3" customWidth="1"/>
    <col min="15622" max="15623" width="18.85546875" style="3" customWidth="1"/>
    <col min="15624" max="15625" width="19.140625" style="3" customWidth="1"/>
    <col min="15626" max="15627" width="20.42578125" style="3" customWidth="1"/>
    <col min="15628" max="15628" width="18.28515625" style="3" customWidth="1"/>
    <col min="15629" max="15629" width="17.42578125" style="3" customWidth="1"/>
    <col min="15630" max="15630" width="18.42578125" style="3" customWidth="1"/>
    <col min="15631" max="15631" width="19.140625" style="3" customWidth="1"/>
    <col min="15632" max="15632" width="11.140625" style="3" customWidth="1"/>
    <col min="15633" max="15633" width="11.42578125" style="3" bestFit="1" customWidth="1"/>
    <col min="15634" max="15634" width="14.7109375" style="3" customWidth="1"/>
    <col min="15635" max="15873" width="9.140625" style="3"/>
    <col min="15874" max="15874" width="21.7109375" style="3" customWidth="1"/>
    <col min="15875" max="15875" width="78.140625" style="3" customWidth="1"/>
    <col min="15876" max="15877" width="19.28515625" style="3" customWidth="1"/>
    <col min="15878" max="15879" width="18.85546875" style="3" customWidth="1"/>
    <col min="15880" max="15881" width="19.140625" style="3" customWidth="1"/>
    <col min="15882" max="15883" width="20.42578125" style="3" customWidth="1"/>
    <col min="15884" max="15884" width="18.28515625" style="3" customWidth="1"/>
    <col min="15885" max="15885" width="17.42578125" style="3" customWidth="1"/>
    <col min="15886" max="15886" width="18.42578125" style="3" customWidth="1"/>
    <col min="15887" max="15887" width="19.140625" style="3" customWidth="1"/>
    <col min="15888" max="15888" width="11.140625" style="3" customWidth="1"/>
    <col min="15889" max="15889" width="11.42578125" style="3" bestFit="1" customWidth="1"/>
    <col min="15890" max="15890" width="14.7109375" style="3" customWidth="1"/>
    <col min="15891" max="16129" width="9.140625" style="3"/>
    <col min="16130" max="16130" width="21.7109375" style="3" customWidth="1"/>
    <col min="16131" max="16131" width="78.140625" style="3" customWidth="1"/>
    <col min="16132" max="16133" width="19.28515625" style="3" customWidth="1"/>
    <col min="16134" max="16135" width="18.85546875" style="3" customWidth="1"/>
    <col min="16136" max="16137" width="19.140625" style="3" customWidth="1"/>
    <col min="16138" max="16139" width="20.42578125" style="3" customWidth="1"/>
    <col min="16140" max="16140" width="18.28515625" style="3" customWidth="1"/>
    <col min="16141" max="16141" width="17.42578125" style="3" customWidth="1"/>
    <col min="16142" max="16142" width="18.42578125" style="3" customWidth="1"/>
    <col min="16143" max="16143" width="19.140625" style="3" customWidth="1"/>
    <col min="16144" max="16144" width="11.140625" style="3" customWidth="1"/>
    <col min="16145" max="16145" width="11.42578125" style="3" bestFit="1" customWidth="1"/>
    <col min="16146" max="16146" width="14.7109375" style="3" customWidth="1"/>
    <col min="16147" max="16384" width="9.140625" style="3"/>
  </cols>
  <sheetData>
    <row r="1" spans="2:19" ht="23.25" customHeight="1" x14ac:dyDescent="0.25">
      <c r="B1" s="71"/>
      <c r="C1" s="71"/>
      <c r="D1" s="71"/>
      <c r="E1" s="71"/>
      <c r="F1" s="71"/>
      <c r="G1" s="71"/>
      <c r="H1" s="71"/>
      <c r="I1" s="107" t="s">
        <v>76</v>
      </c>
      <c r="J1" s="107"/>
      <c r="K1" s="98"/>
      <c r="L1" s="98"/>
      <c r="M1" s="98"/>
    </row>
    <row r="2" spans="2:19" ht="29.25" customHeight="1" x14ac:dyDescent="0.25">
      <c r="B2" s="71"/>
      <c r="C2" s="71"/>
      <c r="D2" s="71"/>
      <c r="E2" s="71"/>
      <c r="F2" s="71"/>
      <c r="G2" s="71"/>
      <c r="H2" s="71"/>
      <c r="I2" s="105" t="str">
        <f>'Структура постач.'!$I$2</f>
        <v>до рішення виконавчого комітету міської ради</v>
      </c>
      <c r="J2" s="105"/>
      <c r="K2" s="105"/>
      <c r="L2" s="105"/>
      <c r="M2" s="105"/>
    </row>
    <row r="3" spans="2:19" ht="21" customHeight="1" x14ac:dyDescent="0.25">
      <c r="B3" s="45"/>
      <c r="C3" s="45"/>
      <c r="D3" s="45"/>
      <c r="E3" s="45"/>
      <c r="F3" s="45"/>
      <c r="G3" s="45"/>
      <c r="H3" s="45"/>
      <c r="I3" s="105" t="s">
        <v>127</v>
      </c>
      <c r="J3" s="106"/>
      <c r="K3" s="106"/>
      <c r="L3" s="72"/>
      <c r="M3" s="72"/>
    </row>
    <row r="4" spans="2:19" s="44" customFormat="1" ht="17.25" customHeight="1" x14ac:dyDescent="0.25">
      <c r="B4" s="45"/>
      <c r="C4" s="45"/>
      <c r="D4" s="45"/>
      <c r="E4" s="45"/>
      <c r="F4" s="45"/>
      <c r="G4" s="45"/>
      <c r="H4" s="45"/>
      <c r="I4" s="77"/>
      <c r="J4" s="77"/>
      <c r="K4" s="77"/>
      <c r="L4" s="72"/>
      <c r="M4" s="72"/>
    </row>
    <row r="5" spans="2:19" ht="33" customHeight="1" x14ac:dyDescent="0.3">
      <c r="B5" s="108" t="s">
        <v>111</v>
      </c>
      <c r="C5" s="109"/>
      <c r="D5" s="109"/>
      <c r="E5" s="109"/>
      <c r="F5" s="109"/>
      <c r="G5" s="109"/>
      <c r="H5" s="109"/>
      <c r="I5" s="109"/>
      <c r="J5" s="109"/>
      <c r="K5" s="110"/>
      <c r="L5" s="108"/>
      <c r="M5" s="109"/>
    </row>
    <row r="6" spans="2:19" ht="66.75" customHeight="1" x14ac:dyDescent="0.3">
      <c r="B6" s="108" t="s">
        <v>125</v>
      </c>
      <c r="C6" s="109"/>
      <c r="D6" s="109"/>
      <c r="E6" s="109"/>
      <c r="F6" s="109"/>
      <c r="G6" s="109"/>
      <c r="H6" s="109"/>
      <c r="I6" s="109"/>
      <c r="J6" s="109"/>
      <c r="K6" s="111"/>
      <c r="L6" s="108"/>
      <c r="M6" s="109"/>
    </row>
    <row r="7" spans="2:19" s="44" customFormat="1" ht="15.75" customHeight="1" x14ac:dyDescent="0.25">
      <c r="B7" s="78"/>
      <c r="C7" s="79"/>
      <c r="D7" s="79"/>
      <c r="E7" s="79"/>
      <c r="F7" s="79"/>
      <c r="G7" s="79"/>
      <c r="H7" s="79"/>
      <c r="I7" s="79"/>
      <c r="J7" s="79"/>
      <c r="K7" s="79"/>
      <c r="L7" s="80"/>
      <c r="M7" s="71"/>
    </row>
    <row r="8" spans="2:19" ht="53.25" customHeight="1" x14ac:dyDescent="0.25">
      <c r="B8" s="99" t="s">
        <v>0</v>
      </c>
      <c r="C8" s="99" t="s">
        <v>1</v>
      </c>
      <c r="D8" s="101" t="s">
        <v>74</v>
      </c>
      <c r="E8" s="102"/>
      <c r="F8" s="103" t="s">
        <v>2</v>
      </c>
      <c r="G8" s="104"/>
      <c r="H8" s="103" t="s">
        <v>3</v>
      </c>
      <c r="I8" s="104"/>
      <c r="J8" s="103" t="s">
        <v>77</v>
      </c>
      <c r="K8" s="104"/>
      <c r="L8" s="103" t="s">
        <v>78</v>
      </c>
      <c r="M8" s="104"/>
      <c r="P8" s="8"/>
      <c r="Q8" s="8"/>
    </row>
    <row r="9" spans="2:19" s="61" customFormat="1" ht="35.25" customHeight="1" x14ac:dyDescent="0.2">
      <c r="B9" s="100"/>
      <c r="C9" s="100"/>
      <c r="D9" s="65" t="s">
        <v>5</v>
      </c>
      <c r="E9" s="65" t="s">
        <v>6</v>
      </c>
      <c r="F9" s="65" t="s">
        <v>5</v>
      </c>
      <c r="G9" s="65" t="s">
        <v>6</v>
      </c>
      <c r="H9" s="65" t="s">
        <v>5</v>
      </c>
      <c r="I9" s="65" t="s">
        <v>6</v>
      </c>
      <c r="J9" s="65" t="s">
        <v>5</v>
      </c>
      <c r="K9" s="65" t="s">
        <v>6</v>
      </c>
      <c r="L9" s="65" t="s">
        <v>5</v>
      </c>
      <c r="M9" s="65" t="s">
        <v>6</v>
      </c>
      <c r="O9" s="67"/>
      <c r="P9" s="81"/>
      <c r="Q9" s="81"/>
      <c r="R9" s="67"/>
      <c r="S9" s="67"/>
    </row>
    <row r="10" spans="2:19" s="61" customFormat="1" ht="12.75" customHeight="1" x14ac:dyDescent="0.2">
      <c r="B10" s="65">
        <v>1</v>
      </c>
      <c r="C10" s="65">
        <v>2</v>
      </c>
      <c r="D10" s="65">
        <v>3</v>
      </c>
      <c r="E10" s="65">
        <v>4</v>
      </c>
      <c r="F10" s="65">
        <v>5</v>
      </c>
      <c r="G10" s="65">
        <v>6</v>
      </c>
      <c r="H10" s="65">
        <v>3</v>
      </c>
      <c r="I10" s="65">
        <v>4</v>
      </c>
      <c r="J10" s="65">
        <v>5</v>
      </c>
      <c r="K10" s="65">
        <v>6</v>
      </c>
      <c r="L10" s="65">
        <v>11</v>
      </c>
      <c r="M10" s="82">
        <v>12</v>
      </c>
      <c r="N10" s="66"/>
      <c r="O10" s="81"/>
      <c r="P10" s="81"/>
      <c r="Q10" s="81"/>
      <c r="R10" s="67"/>
      <c r="S10" s="67"/>
    </row>
    <row r="11" spans="2:19" ht="17.25" customHeight="1" x14ac:dyDescent="0.3">
      <c r="B11" s="47">
        <v>1</v>
      </c>
      <c r="C11" s="48" t="s">
        <v>79</v>
      </c>
      <c r="D11" s="49">
        <f>D13+D19+D20+D24</f>
        <v>61167.38</v>
      </c>
      <c r="E11" s="49">
        <f>D11/D50*1000</f>
        <v>1188.5370147886606</v>
      </c>
      <c r="F11" s="49">
        <f>F13+F19+F20+F24</f>
        <v>26756.798999999999</v>
      </c>
      <c r="G11" s="49">
        <f>F11/F50*1000</f>
        <v>1188.5360512428704</v>
      </c>
      <c r="H11" s="49">
        <f>H13+H19+H20+H24</f>
        <v>30756.011000000002</v>
      </c>
      <c r="I11" s="49">
        <f>H11/H50*1000</f>
        <v>1188.5370519221553</v>
      </c>
      <c r="J11" s="49">
        <f>J13+J19+J20+J24</f>
        <v>3654.5709999999995</v>
      </c>
      <c r="K11" s="49">
        <f>J11/J50*1000</f>
        <v>1188.5440821118564</v>
      </c>
      <c r="L11" s="49">
        <f>L13+L19+L20+L24</f>
        <v>0</v>
      </c>
      <c r="M11" s="49">
        <f>M13+M19+M20+M24</f>
        <v>0</v>
      </c>
      <c r="N11" s="29">
        <f>D11+'Структура транспорт.'!D12+'Структура постач.'!D12</f>
        <v>66378.009999999995</v>
      </c>
      <c r="O11" s="31"/>
      <c r="P11" s="31"/>
      <c r="Q11" s="31"/>
      <c r="R11" s="31"/>
      <c r="S11" s="34"/>
    </row>
    <row r="12" spans="2:19" ht="17.25" hidden="1" customHeight="1" x14ac:dyDescent="0.3">
      <c r="B12" s="51"/>
      <c r="C12" s="52" t="s">
        <v>80</v>
      </c>
      <c r="D12" s="53">
        <f>D13+D19+D20</f>
        <v>59145.35</v>
      </c>
      <c r="E12" s="49" t="e">
        <f>D12/#REF!*1000</f>
        <v>#REF!</v>
      </c>
      <c r="F12" s="53">
        <f>F13+F19+F20</f>
        <v>25872.29</v>
      </c>
      <c r="G12" s="49" t="e">
        <f>F12/#REF!*1000</f>
        <v>#REF!</v>
      </c>
      <c r="H12" s="53">
        <f>H13+H19+H20</f>
        <v>29739.300000000003</v>
      </c>
      <c r="I12" s="49" t="e">
        <f>H12/#REF!*1000</f>
        <v>#REF!</v>
      </c>
      <c r="J12" s="53">
        <f>J13+J19+J20</f>
        <v>3533.7609999999995</v>
      </c>
      <c r="K12" s="49" t="e">
        <f>J12/#REF!*1000</f>
        <v>#REF!</v>
      </c>
      <c r="L12" s="53">
        <f>L13+L19+L20</f>
        <v>0</v>
      </c>
      <c r="M12" s="53">
        <f>M13+M19+M20</f>
        <v>0</v>
      </c>
      <c r="N12" s="31">
        <f>D12+[1]ДОДАТОК2!G14+'[1]ДОДАТОК 3'!G13</f>
        <v>64183.719999999994</v>
      </c>
      <c r="O12" s="36"/>
      <c r="P12" s="36"/>
      <c r="Q12" s="36"/>
      <c r="R12" s="37"/>
      <c r="S12" s="34"/>
    </row>
    <row r="13" spans="2:19" ht="17.25" customHeight="1" x14ac:dyDescent="0.35">
      <c r="B13" s="51" t="s">
        <v>8</v>
      </c>
      <c r="C13" s="54" t="s">
        <v>81</v>
      </c>
      <c r="D13" s="55">
        <f>SUM(D14:D18)</f>
        <v>51090.239999999998</v>
      </c>
      <c r="E13" s="49">
        <f>D13/D50*1000</f>
        <v>992.72915293145172</v>
      </c>
      <c r="F13" s="55">
        <f>SUM(F14:F18)</f>
        <v>22348.690000000002</v>
      </c>
      <c r="G13" s="49">
        <f>F13/F50*1000</f>
        <v>992.72800767576985</v>
      </c>
      <c r="H13" s="55">
        <f>SUM(H14:H18)</f>
        <v>25689.06</v>
      </c>
      <c r="I13" s="49">
        <f>H13/H50*1000</f>
        <v>992.72950705640483</v>
      </c>
      <c r="J13" s="55">
        <f>SUM(J14:J18)</f>
        <v>3052.4949999999999</v>
      </c>
      <c r="K13" s="49">
        <v>992.73</v>
      </c>
      <c r="L13" s="53">
        <v>0</v>
      </c>
      <c r="M13" s="53">
        <v>0</v>
      </c>
      <c r="N13" s="32">
        <f t="shared" ref="N13:N24" si="0">F13+H13+J13+L13</f>
        <v>51090.245000000003</v>
      </c>
      <c r="O13" s="36"/>
      <c r="P13" s="35"/>
      <c r="Q13" s="35"/>
      <c r="R13" s="34"/>
      <c r="S13" s="34"/>
    </row>
    <row r="14" spans="2:19" ht="17.25" customHeight="1" x14ac:dyDescent="0.35">
      <c r="B14" s="51" t="s">
        <v>10</v>
      </c>
      <c r="C14" s="54" t="s">
        <v>11</v>
      </c>
      <c r="D14" s="55">
        <f>F14+H14+J14+L14</f>
        <v>49870.18</v>
      </c>
      <c r="E14" s="49">
        <f>D14/D50*1000</f>
        <v>969.02229365019662</v>
      </c>
      <c r="F14" s="55">
        <v>21814.99</v>
      </c>
      <c r="G14" s="49">
        <f>F14/F50*1000</f>
        <v>969.02107283097314</v>
      </c>
      <c r="H14" s="55">
        <v>25075.59</v>
      </c>
      <c r="I14" s="49">
        <f>H14/H50*1000</f>
        <v>969.0225372142271</v>
      </c>
      <c r="J14" s="55">
        <v>2979.6</v>
      </c>
      <c r="K14" s="49">
        <v>969.02</v>
      </c>
      <c r="L14" s="55">
        <v>0</v>
      </c>
      <c r="M14" s="55">
        <v>0</v>
      </c>
      <c r="N14" s="33">
        <f t="shared" si="0"/>
        <v>49870.18</v>
      </c>
      <c r="O14" s="35"/>
      <c r="P14" s="35"/>
      <c r="Q14" s="35"/>
      <c r="R14" s="34"/>
      <c r="S14" s="34"/>
    </row>
    <row r="15" spans="2:19" ht="17.25" customHeight="1" x14ac:dyDescent="0.35">
      <c r="B15" s="51" t="s">
        <v>12</v>
      </c>
      <c r="C15" s="54" t="s">
        <v>13</v>
      </c>
      <c r="D15" s="55">
        <v>556.63</v>
      </c>
      <c r="E15" s="49">
        <f>D15/D50*1000</f>
        <v>10.815819780768967</v>
      </c>
      <c r="F15" s="55">
        <f>ROUND(D15/D50*F50,2)</f>
        <v>243.49</v>
      </c>
      <c r="G15" s="49">
        <f>F15/F50*1000</f>
        <v>10.815817060819814</v>
      </c>
      <c r="H15" s="55">
        <f>ROUND(D15/D50*H50,2)</f>
        <v>279.88</v>
      </c>
      <c r="I15" s="49">
        <f>H15/H50*1000</f>
        <v>10.815698761844404</v>
      </c>
      <c r="J15" s="55">
        <f>ROUND(D15/D50*J50,3)</f>
        <v>33.256999999999998</v>
      </c>
      <c r="K15" s="49">
        <f>J15/J50*1000</f>
        <v>10.815882504073395</v>
      </c>
      <c r="L15" s="55">
        <v>0</v>
      </c>
      <c r="M15" s="55">
        <v>0</v>
      </c>
      <c r="N15" s="33">
        <f t="shared" si="0"/>
        <v>556.62699999999995</v>
      </c>
      <c r="O15" s="35"/>
      <c r="P15" s="35"/>
      <c r="Q15" s="35"/>
      <c r="R15" s="34"/>
      <c r="S15" s="34"/>
    </row>
    <row r="16" spans="2:19" ht="17.25" customHeight="1" x14ac:dyDescent="0.35">
      <c r="B16" s="51" t="s">
        <v>14</v>
      </c>
      <c r="C16" s="54" t="s">
        <v>82</v>
      </c>
      <c r="D16" s="55">
        <v>0</v>
      </c>
      <c r="E16" s="49">
        <f>D16/D50*1000</f>
        <v>0</v>
      </c>
      <c r="F16" s="55">
        <v>0</v>
      </c>
      <c r="G16" s="49">
        <f>F16/F50*1000</f>
        <v>0</v>
      </c>
      <c r="H16" s="55">
        <v>0</v>
      </c>
      <c r="I16" s="49">
        <f>H16/H50*1000</f>
        <v>0</v>
      </c>
      <c r="J16" s="55">
        <v>0</v>
      </c>
      <c r="K16" s="49">
        <f>J16/J50*1000</f>
        <v>0</v>
      </c>
      <c r="L16" s="55">
        <v>0</v>
      </c>
      <c r="M16" s="55">
        <v>0</v>
      </c>
      <c r="N16" s="33">
        <f t="shared" si="0"/>
        <v>0</v>
      </c>
      <c r="O16" s="8"/>
      <c r="P16" s="8"/>
      <c r="Q16" s="8"/>
    </row>
    <row r="17" spans="2:18" ht="17.25" customHeight="1" x14ac:dyDescent="0.35">
      <c r="B17" s="51" t="s">
        <v>16</v>
      </c>
      <c r="C17" s="54" t="s">
        <v>83</v>
      </c>
      <c r="D17" s="55">
        <v>45.52</v>
      </c>
      <c r="E17" s="49">
        <f>D17/D50*1000</f>
        <v>0.88449439739252911</v>
      </c>
      <c r="F17" s="55">
        <f>ROUND(D17/D50*F50,2)</f>
        <v>19.91</v>
      </c>
      <c r="G17" s="49">
        <f>F17/F50*1000</f>
        <v>0.88440148540359975</v>
      </c>
      <c r="H17" s="55">
        <f>ROUND(D17/D50*H50,2)</f>
        <v>22.89</v>
      </c>
      <c r="I17" s="49">
        <f>H17/H50*1000</f>
        <v>0.88456247198305837</v>
      </c>
      <c r="J17" s="55">
        <f>ROUND(D17/D50*J50,3)</f>
        <v>2.72</v>
      </c>
      <c r="K17" s="49">
        <f>J17/J50*1000</f>
        <v>0.88460175034066935</v>
      </c>
      <c r="L17" s="55">
        <v>0</v>
      </c>
      <c r="M17" s="55">
        <v>0</v>
      </c>
      <c r="N17" s="33">
        <f t="shared" si="0"/>
        <v>45.519999999999996</v>
      </c>
      <c r="O17" s="8"/>
      <c r="P17" s="8"/>
      <c r="Q17" s="8"/>
    </row>
    <row r="18" spans="2:18" ht="17.25" customHeight="1" x14ac:dyDescent="0.35">
      <c r="B18" s="51" t="s">
        <v>18</v>
      </c>
      <c r="C18" s="54" t="s">
        <v>84</v>
      </c>
      <c r="D18" s="55">
        <v>617.91</v>
      </c>
      <c r="E18" s="49">
        <f>D18/D50*1000</f>
        <v>12.006545103093533</v>
      </c>
      <c r="F18" s="55">
        <f>ROUND(D18/D50*F50,2)</f>
        <v>270.3</v>
      </c>
      <c r="G18" s="49">
        <f>F18/F50*1000</f>
        <v>12.006716298573231</v>
      </c>
      <c r="H18" s="55">
        <f>ROUND(D18/D50*H50,2)</f>
        <v>310.7</v>
      </c>
      <c r="I18" s="49">
        <f>H18/H50*1000</f>
        <v>12.006708608350207</v>
      </c>
      <c r="J18" s="55">
        <f>ROUND(D18/D50*J50,3)</f>
        <v>36.917999999999999</v>
      </c>
      <c r="K18" s="49">
        <f>J18/J50*1000</f>
        <v>12.006517433484129</v>
      </c>
      <c r="L18" s="55">
        <v>0</v>
      </c>
      <c r="M18" s="55">
        <v>0</v>
      </c>
      <c r="N18" s="33">
        <f t="shared" si="0"/>
        <v>617.91800000000001</v>
      </c>
      <c r="O18" s="8"/>
      <c r="P18" s="8"/>
      <c r="Q18" s="8"/>
    </row>
    <row r="19" spans="2:18" ht="17.25" customHeight="1" x14ac:dyDescent="0.35">
      <c r="B19" s="51" t="s">
        <v>20</v>
      </c>
      <c r="C19" s="54" t="s">
        <v>21</v>
      </c>
      <c r="D19" s="55">
        <v>5613.56</v>
      </c>
      <c r="E19" s="49">
        <f>D19/D50*1000</f>
        <v>109.07650196456076</v>
      </c>
      <c r="F19" s="55">
        <f>ROUND(D19/D50*F50,2)</f>
        <v>2455.5700000000002</v>
      </c>
      <c r="G19" s="49">
        <f>F19/F50*1000</f>
        <v>109.07633126632433</v>
      </c>
      <c r="H19" s="55">
        <f>ROUND(D19/D50*H50,2)</f>
        <v>2822.59</v>
      </c>
      <c r="I19" s="49">
        <f>H19/H50*1000</f>
        <v>109.07632974201228</v>
      </c>
      <c r="J19" s="55">
        <f>ROUND(D19/D50*J50,3)</f>
        <v>335.392</v>
      </c>
      <c r="K19" s="49">
        <f>J19/J50*1000</f>
        <v>109.07659935671241</v>
      </c>
      <c r="L19" s="55">
        <v>0</v>
      </c>
      <c r="M19" s="55">
        <v>0</v>
      </c>
      <c r="N19" s="33">
        <f t="shared" si="0"/>
        <v>5613.5519999999997</v>
      </c>
      <c r="O19" s="8"/>
      <c r="P19" s="19"/>
      <c r="Q19" s="18"/>
      <c r="R19" s="20"/>
    </row>
    <row r="20" spans="2:18" ht="17.25" customHeight="1" x14ac:dyDescent="0.35">
      <c r="B20" s="51" t="s">
        <v>22</v>
      </c>
      <c r="C20" s="54" t="s">
        <v>85</v>
      </c>
      <c r="D20" s="55">
        <f>D21+D22+D23</f>
        <v>2441.5499999999997</v>
      </c>
      <c r="E20" s="49">
        <f>D20/D50*1000</f>
        <v>47.441504744150457</v>
      </c>
      <c r="F20" s="55">
        <f>F21+F22+F23</f>
        <v>1068.03</v>
      </c>
      <c r="G20" s="49">
        <f>F20/F50*1000</f>
        <v>47.44185426698175</v>
      </c>
      <c r="H20" s="55">
        <f>H21+H22+H23</f>
        <v>1227.6500000000001</v>
      </c>
      <c r="I20" s="49">
        <f>H20/H50*1000</f>
        <v>47.441376965050317</v>
      </c>
      <c r="J20" s="55">
        <f>J21+J22+J23</f>
        <v>145.874</v>
      </c>
      <c r="K20" s="49">
        <f>J20/J50*1000</f>
        <v>47.441321959262787</v>
      </c>
      <c r="L20" s="55">
        <f>L21+L22+L23</f>
        <v>0</v>
      </c>
      <c r="M20" s="55">
        <f>M21+M22+M23</f>
        <v>0</v>
      </c>
      <c r="N20" s="33">
        <f t="shared" si="0"/>
        <v>2441.5540000000001</v>
      </c>
      <c r="O20" s="18"/>
      <c r="P20" s="13"/>
      <c r="Q20" s="13"/>
      <c r="R20" s="14"/>
    </row>
    <row r="21" spans="2:18" ht="17.25" customHeight="1" x14ac:dyDescent="0.35">
      <c r="B21" s="51" t="s">
        <v>24</v>
      </c>
      <c r="C21" s="54" t="s">
        <v>86</v>
      </c>
      <c r="D21" s="55">
        <v>1214.46</v>
      </c>
      <c r="E21" s="49">
        <f>D21/D50*1000</f>
        <v>23.598046262243649</v>
      </c>
      <c r="F21" s="55">
        <f>ROUND(D21/D50*F50,2)</f>
        <v>531.25</v>
      </c>
      <c r="G21" s="49">
        <f>F21/F50*1000</f>
        <v>23.598105932730405</v>
      </c>
      <c r="H21" s="55">
        <f>ROUND(D21/D50*H50,2)</f>
        <v>610.65</v>
      </c>
      <c r="I21" s="49">
        <f>H21/H50*1000</f>
        <v>23.597993600544104</v>
      </c>
      <c r="J21" s="55">
        <f>ROUND(D21/D50*J50,3)</f>
        <v>72.56</v>
      </c>
      <c r="K21" s="49">
        <f>J21/J50*1000</f>
        <v>23.598052575264322</v>
      </c>
      <c r="L21" s="55">
        <v>0</v>
      </c>
      <c r="M21" s="55">
        <v>0</v>
      </c>
      <c r="N21" s="33">
        <f t="shared" si="0"/>
        <v>1214.46</v>
      </c>
      <c r="O21" s="13"/>
      <c r="P21" s="13"/>
      <c r="Q21" s="18"/>
      <c r="R21" s="18"/>
    </row>
    <row r="22" spans="2:18" ht="17.25" customHeight="1" x14ac:dyDescent="0.35">
      <c r="B22" s="51" t="s">
        <v>26</v>
      </c>
      <c r="C22" s="54" t="s">
        <v>27</v>
      </c>
      <c r="D22" s="55">
        <v>860.39</v>
      </c>
      <c r="E22" s="49">
        <f>D22/D50*1000</f>
        <v>16.718148826286424</v>
      </c>
      <c r="F22" s="55">
        <f>ROUND(D22/D50*F50,2)</f>
        <v>376.37</v>
      </c>
      <c r="G22" s="49">
        <f>F22/F50*1000</f>
        <v>16.718341891579751</v>
      </c>
      <c r="H22" s="55">
        <f>ROUND(D22/D50*H50,2)</f>
        <v>432.62</v>
      </c>
      <c r="I22" s="49">
        <f>H22/H50*1000</f>
        <v>16.718192076422486</v>
      </c>
      <c r="J22" s="55">
        <f>ROUND(D22/D50*J50,3)</f>
        <v>51.405000000000001</v>
      </c>
      <c r="K22" s="49">
        <f>J22/J50*1000</f>
        <v>16.717997417743423</v>
      </c>
      <c r="L22" s="55">
        <v>0</v>
      </c>
      <c r="M22" s="55">
        <v>0</v>
      </c>
      <c r="N22" s="33">
        <f t="shared" si="0"/>
        <v>860.39499999999998</v>
      </c>
      <c r="O22" s="13"/>
      <c r="P22" s="18"/>
      <c r="Q22" s="18"/>
      <c r="R22" s="18"/>
    </row>
    <row r="23" spans="2:18" ht="17.25" customHeight="1" x14ac:dyDescent="0.35">
      <c r="B23" s="51" t="s">
        <v>28</v>
      </c>
      <c r="C23" s="54" t="s">
        <v>29</v>
      </c>
      <c r="D23" s="55">
        <v>366.7</v>
      </c>
      <c r="E23" s="49">
        <f>D23/D50*1000</f>
        <v>7.1253096556203959</v>
      </c>
      <c r="F23" s="55">
        <f>ROUND(D23/D50*F50,2)</f>
        <v>160.41</v>
      </c>
      <c r="G23" s="49">
        <f>F23/F50*1000</f>
        <v>7.1254064426715935</v>
      </c>
      <c r="H23" s="55">
        <f>ROUND(D23/D50*H50,2)</f>
        <v>184.38</v>
      </c>
      <c r="I23" s="49">
        <f>H23/H50*1000</f>
        <v>7.1251912880837178</v>
      </c>
      <c r="J23" s="55">
        <f>ROUND(D23/D50*J50,3)</f>
        <v>21.908999999999999</v>
      </c>
      <c r="K23" s="49">
        <f>J23/J50*1000</f>
        <v>7.1252719662550446</v>
      </c>
      <c r="L23" s="55">
        <v>0</v>
      </c>
      <c r="M23" s="55">
        <v>0</v>
      </c>
      <c r="N23" s="33">
        <f t="shared" si="0"/>
        <v>366.69899999999996</v>
      </c>
      <c r="O23" s="18"/>
    </row>
    <row r="24" spans="2:18" ht="17.25" customHeight="1" x14ac:dyDescent="0.25">
      <c r="B24" s="51" t="s">
        <v>30</v>
      </c>
      <c r="C24" s="48" t="s">
        <v>87</v>
      </c>
      <c r="D24" s="55">
        <f>SUM(D25:D27)</f>
        <v>2022.0300000000002</v>
      </c>
      <c r="E24" s="49">
        <f>D24/D50*1000</f>
        <v>39.289855148497708</v>
      </c>
      <c r="F24" s="55">
        <f>SUM(F25:F27)</f>
        <v>884.50900000000001</v>
      </c>
      <c r="G24" s="49">
        <f>F24/F50*1000</f>
        <v>39.289858033794708</v>
      </c>
      <c r="H24" s="55">
        <f>SUM(H25:H27)</f>
        <v>1016.711</v>
      </c>
      <c r="I24" s="49">
        <f>H24/H50*1000</f>
        <v>39.289838158687957</v>
      </c>
      <c r="J24" s="55">
        <f>SUM(J25:J27)</f>
        <v>120.81</v>
      </c>
      <c r="K24" s="49">
        <f>J24/J50*1000</f>
        <v>39.289977006858919</v>
      </c>
      <c r="L24" s="55">
        <v>0</v>
      </c>
      <c r="M24" s="55">
        <v>0</v>
      </c>
      <c r="N24" s="13">
        <f t="shared" si="0"/>
        <v>2022.03</v>
      </c>
      <c r="P24" s="20"/>
      <c r="Q24" s="14"/>
    </row>
    <row r="25" spans="2:18" ht="17.25" customHeight="1" x14ac:dyDescent="0.35">
      <c r="B25" s="51" t="s">
        <v>32</v>
      </c>
      <c r="C25" s="54" t="s">
        <v>33</v>
      </c>
      <c r="D25" s="55">
        <f>ROUND( 1017.05/N12*D12,2)</f>
        <v>937.21</v>
      </c>
      <c r="E25" s="49">
        <f>D25/D50*1000</f>
        <v>18.210830276367577</v>
      </c>
      <c r="F25" s="55">
        <f>ROUND(D25/D50*F50,3)</f>
        <v>409.96899999999999</v>
      </c>
      <c r="G25" s="49">
        <f>F25/F50*1000</f>
        <v>18.21080826566692</v>
      </c>
      <c r="H25" s="55">
        <f>ROUND(D25/D50*H50,3)</f>
        <v>471.245</v>
      </c>
      <c r="I25" s="49">
        <f>H25/H50*1000</f>
        <v>18.210818790286432</v>
      </c>
      <c r="J25" s="55">
        <f>ROUND(D25/D50*J50,3)</f>
        <v>55.994999999999997</v>
      </c>
      <c r="K25" s="49">
        <f>J25/J50*1000</f>
        <v>18.210762871443297</v>
      </c>
      <c r="L25" s="55">
        <v>0</v>
      </c>
      <c r="M25" s="55">
        <v>0</v>
      </c>
      <c r="N25" s="33">
        <f t="shared" ref="N25:N31" si="1">F25+H25+J25</f>
        <v>937.20899999999995</v>
      </c>
      <c r="O25" s="20"/>
      <c r="P25" s="18"/>
      <c r="Q25" s="14"/>
    </row>
    <row r="26" spans="2:18" ht="17.25" customHeight="1" x14ac:dyDescent="0.35">
      <c r="B26" s="51" t="s">
        <v>34</v>
      </c>
      <c r="C26" s="54" t="s">
        <v>86</v>
      </c>
      <c r="D26" s="55">
        <f>ROUND( 208.27/N12*D12,2)</f>
        <v>191.92</v>
      </c>
      <c r="E26" s="49">
        <f>D26/D50*1000</f>
        <v>3.7291776086901174</v>
      </c>
      <c r="F26" s="55">
        <f>ROUND(D26/D50*F50,3)</f>
        <v>83.953000000000003</v>
      </c>
      <c r="G26" s="49">
        <f>F26/F50*1000</f>
        <v>3.7291892468150882</v>
      </c>
      <c r="H26" s="55">
        <f>ROUND(D26/D50*H50,3)</f>
        <v>96.501000000000005</v>
      </c>
      <c r="I26" s="49">
        <f>H26/H50*1000</f>
        <v>3.7291901751348679</v>
      </c>
      <c r="J26" s="55">
        <f>ROUND(D26/D50*J50,3)</f>
        <v>11.467000000000001</v>
      </c>
      <c r="K26" s="49">
        <f>J26/J50*1000</f>
        <v>3.7293118643957555</v>
      </c>
      <c r="L26" s="55">
        <v>0</v>
      </c>
      <c r="M26" s="55">
        <v>0</v>
      </c>
      <c r="N26" s="33">
        <f t="shared" si="1"/>
        <v>191.92100000000002</v>
      </c>
      <c r="O26" s="18"/>
      <c r="P26" s="18"/>
      <c r="Q26" s="14"/>
    </row>
    <row r="27" spans="2:18" ht="17.25" customHeight="1" x14ac:dyDescent="0.35">
      <c r="B27" s="51" t="s">
        <v>88</v>
      </c>
      <c r="C27" s="54" t="s">
        <v>36</v>
      </c>
      <c r="D27" s="55">
        <f>ROUND( 968.96/N12*D12,2)</f>
        <v>892.9</v>
      </c>
      <c r="E27" s="49">
        <f>D27/D50*1000</f>
        <v>17.349847263440008</v>
      </c>
      <c r="F27" s="55">
        <f>ROUND(D27/D50*F50,3)</f>
        <v>390.58699999999999</v>
      </c>
      <c r="G27" s="49">
        <f>F27/F50*1000</f>
        <v>17.349860521312696</v>
      </c>
      <c r="H27" s="55">
        <f>ROUND(D27/D50*H50,3)</f>
        <v>448.96499999999997</v>
      </c>
      <c r="I27" s="49">
        <f>H27/H50*1000</f>
        <v>17.349829193266658</v>
      </c>
      <c r="J27" s="55">
        <f>ROUND(D27/D50*J50,3)</f>
        <v>53.347999999999999</v>
      </c>
      <c r="K27" s="49">
        <f>J27/J50*1000</f>
        <v>17.349902271019861</v>
      </c>
      <c r="L27" s="55">
        <v>0</v>
      </c>
      <c r="M27" s="55">
        <v>0</v>
      </c>
      <c r="N27" s="33">
        <f t="shared" si="1"/>
        <v>892.89999999999986</v>
      </c>
      <c r="O27" s="18"/>
      <c r="P27" s="22"/>
      <c r="Q27" s="22"/>
    </row>
    <row r="28" spans="2:18" ht="17.25" customHeight="1" x14ac:dyDescent="0.35">
      <c r="B28" s="47" t="s">
        <v>37</v>
      </c>
      <c r="C28" s="48" t="s">
        <v>89</v>
      </c>
      <c r="D28" s="49">
        <f>SUM(D29:D31)</f>
        <v>2673.8</v>
      </c>
      <c r="E28" s="49">
        <f>D28/D50*1000</f>
        <v>51.954330398685073</v>
      </c>
      <c r="F28" s="49">
        <f>SUM(F29:F31)</f>
        <v>1169.6199999999999</v>
      </c>
      <c r="G28" s="49">
        <f>F28/F50*1000</f>
        <v>51.954478420781427</v>
      </c>
      <c r="H28" s="49">
        <f>SUM(H29:H31)</f>
        <v>1344.432</v>
      </c>
      <c r="I28" s="49">
        <f>H28/H50*1000</f>
        <v>51.95430726662854</v>
      </c>
      <c r="J28" s="49">
        <f>SUM(J29:J31)</f>
        <v>159.75</v>
      </c>
      <c r="K28" s="49">
        <f>J28/J50*1000</f>
        <v>51.954091770927178</v>
      </c>
      <c r="L28" s="49">
        <v>0</v>
      </c>
      <c r="M28" s="49">
        <v>0</v>
      </c>
      <c r="N28" s="33">
        <f t="shared" si="1"/>
        <v>2673.8019999999997</v>
      </c>
      <c r="O28" s="22"/>
      <c r="P28" s="20"/>
      <c r="Q28" s="14"/>
    </row>
    <row r="29" spans="2:18" ht="17.25" customHeight="1" x14ac:dyDescent="0.35">
      <c r="B29" s="51" t="s">
        <v>39</v>
      </c>
      <c r="C29" s="54" t="s">
        <v>33</v>
      </c>
      <c r="D29" s="55">
        <f>ROUND(2121.77/N11*D11,2)</f>
        <v>1955.21</v>
      </c>
      <c r="E29" s="49">
        <f>D29/D50*1000</f>
        <v>37.991482660936882</v>
      </c>
      <c r="F29" s="55">
        <f>ROUND(D29/D50*F50,2)</f>
        <v>855.28</v>
      </c>
      <c r="G29" s="49">
        <f>F29/F50*1000</f>
        <v>37.991506902862419</v>
      </c>
      <c r="H29" s="55">
        <f>ROUND(D29/D50*H50,3)</f>
        <v>983.11300000000006</v>
      </c>
      <c r="I29" s="49">
        <f>H29/H50*1000</f>
        <v>37.991475120955904</v>
      </c>
      <c r="J29" s="55">
        <f>ROUND(D29/D50*J50,3)</f>
        <v>116.81699999999999</v>
      </c>
      <c r="K29" s="49">
        <f>J29/J50*1000</f>
        <v>37.991368628509541</v>
      </c>
      <c r="L29" s="55">
        <v>0</v>
      </c>
      <c r="M29" s="55">
        <v>0</v>
      </c>
      <c r="N29" s="33">
        <f t="shared" si="1"/>
        <v>1955.21</v>
      </c>
      <c r="O29" s="20"/>
      <c r="P29" s="18"/>
      <c r="Q29" s="14"/>
    </row>
    <row r="30" spans="2:18" ht="17.25" customHeight="1" x14ac:dyDescent="0.35">
      <c r="B30" s="51" t="s">
        <v>40</v>
      </c>
      <c r="C30" s="54" t="s">
        <v>86</v>
      </c>
      <c r="D30" s="55">
        <f>ROUND(441.13/N11*D11,2)</f>
        <v>406.5</v>
      </c>
      <c r="E30" s="49">
        <f>D30/D50*1000</f>
        <v>7.8986593264512974</v>
      </c>
      <c r="F30" s="55">
        <f>ROUND(D30/D50*F50,2)</f>
        <v>177.82</v>
      </c>
      <c r="G30" s="49">
        <f>F30/F50*1000</f>
        <v>7.8987580178035213</v>
      </c>
      <c r="H30" s="55">
        <f>ROUND(D30/D50*H50,3)</f>
        <v>204.39500000000001</v>
      </c>
      <c r="I30" s="49">
        <f>H30/H50*1000</f>
        <v>7.8986520952807879</v>
      </c>
      <c r="J30" s="55">
        <f>ROUND(D30/D50*J50,3)</f>
        <v>24.286999999999999</v>
      </c>
      <c r="K30" s="49">
        <f>J30/J50*1000</f>
        <v>7.8986480553396454</v>
      </c>
      <c r="L30" s="55">
        <f>ROUND(D30/D47*L47,2)</f>
        <v>0</v>
      </c>
      <c r="M30" s="55">
        <v>0</v>
      </c>
      <c r="N30" s="33">
        <f t="shared" si="1"/>
        <v>406.50200000000001</v>
      </c>
      <c r="O30" s="18"/>
      <c r="P30" s="18"/>
      <c r="Q30" s="14"/>
    </row>
    <row r="31" spans="2:18" ht="17.25" customHeight="1" x14ac:dyDescent="0.35">
      <c r="B31" s="51" t="s">
        <v>90</v>
      </c>
      <c r="C31" s="54" t="s">
        <v>36</v>
      </c>
      <c r="D31" s="55">
        <f>ROUND(338.68/N11*D11,2)</f>
        <v>312.08999999999997</v>
      </c>
      <c r="E31" s="49">
        <f>D31/D50*1000</f>
        <v>6.0641884112968887</v>
      </c>
      <c r="F31" s="55">
        <f>ROUND(D31/D50*F50,2)</f>
        <v>136.52000000000001</v>
      </c>
      <c r="G31" s="49">
        <f>F31/F50*1000</f>
        <v>6.0642135001154918</v>
      </c>
      <c r="H31" s="55">
        <f>ROUND(D31/D50*H50,3)</f>
        <v>156.92400000000001</v>
      </c>
      <c r="I31" s="49">
        <f>H31/H50*1000</f>
        <v>6.064180050391851</v>
      </c>
      <c r="J31" s="55">
        <f>ROUND(D31/D50*J50,3)</f>
        <v>18.646000000000001</v>
      </c>
      <c r="K31" s="49">
        <f>J31/J50*1000</f>
        <v>6.0640750870779847</v>
      </c>
      <c r="L31" s="55">
        <f>ROUND(D31/D47*L47,2)</f>
        <v>0</v>
      </c>
      <c r="M31" s="55">
        <v>0</v>
      </c>
      <c r="N31" s="33">
        <f t="shared" si="1"/>
        <v>312.09000000000003</v>
      </c>
      <c r="O31" s="18"/>
      <c r="P31" s="18"/>
      <c r="Q31" s="14"/>
    </row>
    <row r="32" spans="2:18" ht="17.25" customHeight="1" x14ac:dyDescent="0.25">
      <c r="B32" s="47" t="s">
        <v>42</v>
      </c>
      <c r="C32" s="48" t="s">
        <v>91</v>
      </c>
      <c r="D32" s="55">
        <f>D33+D34+D35</f>
        <v>0</v>
      </c>
      <c r="E32" s="49">
        <f>D32/D50*1000</f>
        <v>0</v>
      </c>
      <c r="F32" s="55">
        <f>F33+F34+F35</f>
        <v>0</v>
      </c>
      <c r="G32" s="49">
        <f>F32/F50*1000</f>
        <v>0</v>
      </c>
      <c r="H32" s="55">
        <f>H33+H34+H35</f>
        <v>0</v>
      </c>
      <c r="I32" s="49">
        <f>H32/H50*1000</f>
        <v>0</v>
      </c>
      <c r="J32" s="55">
        <f>J33+J34+J35</f>
        <v>0</v>
      </c>
      <c r="K32" s="49">
        <f>J32/J50*1000</f>
        <v>0</v>
      </c>
      <c r="L32" s="55">
        <f>L33+L34+L35</f>
        <v>0</v>
      </c>
      <c r="M32" s="55">
        <f>M33+M34+M35</f>
        <v>0</v>
      </c>
      <c r="N32" s="13"/>
      <c r="O32" s="18"/>
      <c r="P32" s="18"/>
      <c r="Q32" s="14"/>
    </row>
    <row r="33" spans="2:17" ht="17.25" customHeight="1" x14ac:dyDescent="0.25">
      <c r="B33" s="51" t="s">
        <v>92</v>
      </c>
      <c r="C33" s="54" t="s">
        <v>33</v>
      </c>
      <c r="D33" s="55">
        <v>0</v>
      </c>
      <c r="E33" s="49">
        <f>D33/D50*1000</f>
        <v>0</v>
      </c>
      <c r="F33" s="55">
        <v>0</v>
      </c>
      <c r="G33" s="49">
        <f>F33/F50*1000</f>
        <v>0</v>
      </c>
      <c r="H33" s="55">
        <v>0</v>
      </c>
      <c r="I33" s="49">
        <f>H33/H50*1000</f>
        <v>0</v>
      </c>
      <c r="J33" s="55">
        <v>0</v>
      </c>
      <c r="K33" s="49">
        <f>J33/J50*1000</f>
        <v>0</v>
      </c>
      <c r="L33" s="55">
        <v>0</v>
      </c>
      <c r="M33" s="55">
        <v>0</v>
      </c>
      <c r="N33" s="13"/>
      <c r="O33" s="18"/>
      <c r="P33" s="18"/>
      <c r="Q33" s="14"/>
    </row>
    <row r="34" spans="2:17" ht="17.25" customHeight="1" x14ac:dyDescent="0.25">
      <c r="B34" s="51" t="s">
        <v>93</v>
      </c>
      <c r="C34" s="54" t="s">
        <v>86</v>
      </c>
      <c r="D34" s="55">
        <v>0</v>
      </c>
      <c r="E34" s="49">
        <f>D34/D50*1000</f>
        <v>0</v>
      </c>
      <c r="F34" s="55">
        <v>0</v>
      </c>
      <c r="G34" s="49">
        <f>F34/F50*1000</f>
        <v>0</v>
      </c>
      <c r="H34" s="55">
        <v>0</v>
      </c>
      <c r="I34" s="49">
        <f>H34/H50*1000</f>
        <v>0</v>
      </c>
      <c r="J34" s="55">
        <v>0</v>
      </c>
      <c r="K34" s="49">
        <f>J34/J50*1000</f>
        <v>0</v>
      </c>
      <c r="L34" s="55">
        <v>0</v>
      </c>
      <c r="M34" s="55">
        <v>0</v>
      </c>
      <c r="N34" s="13"/>
      <c r="O34" s="18"/>
      <c r="P34" s="18"/>
      <c r="Q34" s="14"/>
    </row>
    <row r="35" spans="2:17" ht="17.25" customHeight="1" x14ac:dyDescent="0.25">
      <c r="B35" s="51" t="s">
        <v>94</v>
      </c>
      <c r="C35" s="54" t="s">
        <v>36</v>
      </c>
      <c r="D35" s="55">
        <v>0</v>
      </c>
      <c r="E35" s="49">
        <f>D35/D50*1000</f>
        <v>0</v>
      </c>
      <c r="F35" s="55">
        <v>0</v>
      </c>
      <c r="G35" s="49">
        <f>F35/F50*1000</f>
        <v>0</v>
      </c>
      <c r="H35" s="55">
        <v>0</v>
      </c>
      <c r="I35" s="49">
        <f>H35/H50*1000</f>
        <v>0</v>
      </c>
      <c r="J35" s="55">
        <v>0</v>
      </c>
      <c r="K35" s="49">
        <f>J35/J50*1000</f>
        <v>0</v>
      </c>
      <c r="L35" s="55">
        <v>0</v>
      </c>
      <c r="M35" s="55">
        <v>0</v>
      </c>
      <c r="N35" s="13"/>
      <c r="O35" s="18"/>
      <c r="P35" s="18"/>
      <c r="Q35" s="14"/>
    </row>
    <row r="36" spans="2:17" ht="17.25" customHeight="1" x14ac:dyDescent="0.25">
      <c r="B36" s="47" t="s">
        <v>44</v>
      </c>
      <c r="C36" s="54" t="s">
        <v>43</v>
      </c>
      <c r="D36" s="55">
        <v>0</v>
      </c>
      <c r="E36" s="49">
        <f>D36/D50*1000</f>
        <v>0</v>
      </c>
      <c r="F36" s="55">
        <v>0</v>
      </c>
      <c r="G36" s="49">
        <f>F36/F50*1000</f>
        <v>0</v>
      </c>
      <c r="H36" s="55">
        <v>0</v>
      </c>
      <c r="I36" s="49">
        <f>H36/H50*1000</f>
        <v>0</v>
      </c>
      <c r="J36" s="55">
        <v>0</v>
      </c>
      <c r="K36" s="49">
        <f>J36/J50*1000</f>
        <v>0</v>
      </c>
      <c r="L36" s="55">
        <v>0</v>
      </c>
      <c r="M36" s="55">
        <v>0</v>
      </c>
      <c r="N36" s="13"/>
      <c r="O36" s="18"/>
      <c r="P36" s="18"/>
      <c r="Q36" s="14"/>
    </row>
    <row r="37" spans="2:17" ht="17.25" customHeight="1" x14ac:dyDescent="0.25">
      <c r="B37" s="47" t="s">
        <v>46</v>
      </c>
      <c r="C37" s="54" t="s">
        <v>45</v>
      </c>
      <c r="D37" s="55">
        <v>0</v>
      </c>
      <c r="E37" s="49">
        <f>D37/D50*1000</f>
        <v>0</v>
      </c>
      <c r="F37" s="55">
        <v>0</v>
      </c>
      <c r="G37" s="49">
        <f>F37/F50*1000</f>
        <v>0</v>
      </c>
      <c r="H37" s="55">
        <v>0</v>
      </c>
      <c r="I37" s="49">
        <f>H37/H50*1000</f>
        <v>0</v>
      </c>
      <c r="J37" s="55">
        <v>0</v>
      </c>
      <c r="K37" s="49">
        <f>J37/J50*1000</f>
        <v>0</v>
      </c>
      <c r="L37" s="55">
        <v>0</v>
      </c>
      <c r="M37" s="55">
        <v>0</v>
      </c>
      <c r="N37" s="18"/>
      <c r="O37" s="18"/>
      <c r="P37" s="18"/>
      <c r="Q37" s="14"/>
    </row>
    <row r="38" spans="2:17" ht="17.25" customHeight="1" x14ac:dyDescent="0.35">
      <c r="B38" s="47" t="s">
        <v>48</v>
      </c>
      <c r="C38" s="48" t="s">
        <v>47</v>
      </c>
      <c r="D38" s="49">
        <f>D11+D28+D32+D36+D37</f>
        <v>63841.18</v>
      </c>
      <c r="E38" s="49">
        <f>D38/D50*1000</f>
        <v>1240.4913451873458</v>
      </c>
      <c r="F38" s="49">
        <f>F11+F28+F32+F36+F37</f>
        <v>27926.418999999998</v>
      </c>
      <c r="G38" s="49">
        <f>F38/F50*1000</f>
        <v>1240.4905296636518</v>
      </c>
      <c r="H38" s="49">
        <f>H11+H28+H32+H36+H37</f>
        <v>32100.443000000003</v>
      </c>
      <c r="I38" s="49">
        <f>H38/H50*1000</f>
        <v>1240.4913591887841</v>
      </c>
      <c r="J38" s="49">
        <f>J11+J28+J32+J36+J37</f>
        <v>3814.3209999999995</v>
      </c>
      <c r="K38" s="49">
        <v>1240.49</v>
      </c>
      <c r="L38" s="49">
        <f>L11+L28+L32+L36+L37</f>
        <v>0</v>
      </c>
      <c r="M38" s="49">
        <f>M11+M28+M32+M36+M37</f>
        <v>0</v>
      </c>
      <c r="N38" s="33">
        <f t="shared" ref="N38:N46" si="2">F38+H38+J38</f>
        <v>63841.182999999997</v>
      </c>
      <c r="O38" s="13"/>
      <c r="P38" s="18"/>
      <c r="Q38" s="14"/>
    </row>
    <row r="39" spans="2:17" ht="17.25" customHeight="1" x14ac:dyDescent="0.35">
      <c r="B39" s="47" t="s">
        <v>50</v>
      </c>
      <c r="C39" s="56" t="s">
        <v>95</v>
      </c>
      <c r="D39" s="49">
        <v>0</v>
      </c>
      <c r="E39" s="49">
        <v>0</v>
      </c>
      <c r="F39" s="49">
        <v>0</v>
      </c>
      <c r="G39" s="49">
        <v>0</v>
      </c>
      <c r="H39" s="49">
        <v>0</v>
      </c>
      <c r="I39" s="49">
        <v>0</v>
      </c>
      <c r="J39" s="49">
        <v>0</v>
      </c>
      <c r="K39" s="49">
        <f>J39/J50*1000</f>
        <v>0</v>
      </c>
      <c r="L39" s="55">
        <v>0</v>
      </c>
      <c r="M39" s="55">
        <v>0</v>
      </c>
      <c r="N39" s="33">
        <f t="shared" si="2"/>
        <v>0</v>
      </c>
      <c r="O39" s="18"/>
      <c r="P39" s="18"/>
      <c r="Q39" s="14"/>
    </row>
    <row r="40" spans="2:17" ht="17.25" customHeight="1" x14ac:dyDescent="0.35">
      <c r="B40" s="47" t="s">
        <v>62</v>
      </c>
      <c r="C40" s="56" t="s">
        <v>96</v>
      </c>
      <c r="D40" s="49">
        <f>((D44+D45)/((100-18)/100))</f>
        <v>2372.1951219512198</v>
      </c>
      <c r="E40" s="49">
        <v>46.1</v>
      </c>
      <c r="F40" s="49">
        <f>((F44+F45)/((100-18)/100))</f>
        <v>1037.6781814442211</v>
      </c>
      <c r="G40" s="49">
        <v>46.1</v>
      </c>
      <c r="H40" s="49">
        <f>((H44+H45)/((100-18)/100))</f>
        <v>1192.7770591379278</v>
      </c>
      <c r="I40" s="49">
        <v>46.1</v>
      </c>
      <c r="J40" s="49">
        <f>((J44+J45)/((100-18)/100))</f>
        <v>141.72768624711921</v>
      </c>
      <c r="K40" s="49">
        <v>46.1</v>
      </c>
      <c r="L40" s="55">
        <v>0</v>
      </c>
      <c r="M40" s="55">
        <v>0</v>
      </c>
      <c r="N40" s="33">
        <f t="shared" si="2"/>
        <v>2372.1829268292677</v>
      </c>
      <c r="O40" s="18"/>
    </row>
    <row r="41" spans="2:17" ht="17.25" customHeight="1" x14ac:dyDescent="0.35">
      <c r="B41" s="51" t="s">
        <v>97</v>
      </c>
      <c r="C41" s="54" t="s">
        <v>53</v>
      </c>
      <c r="D41" s="55">
        <f>D40*0.18</f>
        <v>426.99512195121957</v>
      </c>
      <c r="E41" s="49">
        <f>D41/D50*1000</f>
        <v>8.2968979147582029</v>
      </c>
      <c r="F41" s="55">
        <f>F40*0.18</f>
        <v>186.78207265995979</v>
      </c>
      <c r="G41" s="49">
        <f>F41/F50*1000</f>
        <v>8.2968529636982193</v>
      </c>
      <c r="H41" s="55">
        <f>H40*0.18</f>
        <v>214.699870644827</v>
      </c>
      <c r="I41" s="49">
        <f>H41/H50*1000</f>
        <v>8.2968741071223686</v>
      </c>
      <c r="J41" s="55">
        <f>J40*0.18</f>
        <v>25.510983524481457</v>
      </c>
      <c r="K41" s="49">
        <f>J41/J50*1000</f>
        <v>8.2967134848045117</v>
      </c>
      <c r="L41" s="55">
        <v>0</v>
      </c>
      <c r="M41" s="55">
        <v>0</v>
      </c>
      <c r="N41" s="33">
        <f t="shared" si="2"/>
        <v>426.99292682926824</v>
      </c>
    </row>
    <row r="42" spans="2:17" ht="17.25" customHeight="1" x14ac:dyDescent="0.35">
      <c r="B42" s="51" t="s">
        <v>98</v>
      </c>
      <c r="C42" s="54" t="s">
        <v>55</v>
      </c>
      <c r="D42" s="55">
        <v>0</v>
      </c>
      <c r="E42" s="49">
        <f>D42/D50*1000</f>
        <v>0</v>
      </c>
      <c r="F42" s="55">
        <v>0</v>
      </c>
      <c r="G42" s="49">
        <f>F42/F50*1000</f>
        <v>0</v>
      </c>
      <c r="H42" s="55">
        <v>0</v>
      </c>
      <c r="I42" s="49">
        <f>H42/H50*1000</f>
        <v>0</v>
      </c>
      <c r="J42" s="55">
        <v>0</v>
      </c>
      <c r="K42" s="49">
        <f>J42/J50*1000</f>
        <v>0</v>
      </c>
      <c r="L42" s="55">
        <v>0</v>
      </c>
      <c r="M42" s="55">
        <v>0</v>
      </c>
      <c r="N42" s="33">
        <f t="shared" si="2"/>
        <v>0</v>
      </c>
    </row>
    <row r="43" spans="2:17" ht="17.25" customHeight="1" x14ac:dyDescent="0.35">
      <c r="B43" s="51" t="s">
        <v>99</v>
      </c>
      <c r="C43" s="54" t="s">
        <v>57</v>
      </c>
      <c r="D43" s="55">
        <v>0</v>
      </c>
      <c r="E43" s="49">
        <f>D43/D50*1000</f>
        <v>0</v>
      </c>
      <c r="F43" s="55">
        <v>0</v>
      </c>
      <c r="G43" s="49">
        <f>F43/F50*1000</f>
        <v>0</v>
      </c>
      <c r="H43" s="55">
        <v>0</v>
      </c>
      <c r="I43" s="49">
        <f>H43/H50*1000</f>
        <v>0</v>
      </c>
      <c r="J43" s="55">
        <v>0</v>
      </c>
      <c r="K43" s="49">
        <f>J43/J50*1000</f>
        <v>0</v>
      </c>
      <c r="L43" s="55">
        <v>0</v>
      </c>
      <c r="M43" s="55">
        <v>0</v>
      </c>
      <c r="N43" s="33">
        <f t="shared" si="2"/>
        <v>0</v>
      </c>
    </row>
    <row r="44" spans="2:17" ht="32.25" customHeight="1" x14ac:dyDescent="0.35">
      <c r="B44" s="51" t="s">
        <v>100</v>
      </c>
      <c r="C44" s="54" t="s">
        <v>59</v>
      </c>
      <c r="D44" s="55">
        <v>1000</v>
      </c>
      <c r="E44" s="49">
        <f>D44/D50*1000</f>
        <v>19.43089625203271</v>
      </c>
      <c r="F44" s="55">
        <f>D44/D50*F50</f>
        <v>437.43610878426119</v>
      </c>
      <c r="G44" s="49">
        <f>F44/F50*1000</f>
        <v>19.43089625203271</v>
      </c>
      <c r="H44" s="55">
        <f>D44/D50*H50</f>
        <v>502.81718849310084</v>
      </c>
      <c r="I44" s="49">
        <f>H44/H50*1000</f>
        <v>19.43089625203271</v>
      </c>
      <c r="J44" s="55">
        <f>D44/D50*J50</f>
        <v>59.746702722637735</v>
      </c>
      <c r="K44" s="49">
        <f>J44/J50*1000</f>
        <v>19.43089625203271</v>
      </c>
      <c r="L44" s="55">
        <v>0</v>
      </c>
      <c r="M44" s="55">
        <v>0</v>
      </c>
      <c r="N44" s="33">
        <f t="shared" si="2"/>
        <v>999.99999999999977</v>
      </c>
    </row>
    <row r="45" spans="2:17" ht="17.25" customHeight="1" x14ac:dyDescent="0.35">
      <c r="B45" s="51" t="s">
        <v>101</v>
      </c>
      <c r="C45" s="54" t="s">
        <v>61</v>
      </c>
      <c r="D45" s="55">
        <v>945.2</v>
      </c>
      <c r="E45" s="49">
        <f>D45/D50*1000</f>
        <v>18.36608313742132</v>
      </c>
      <c r="F45" s="55">
        <v>413.46</v>
      </c>
      <c r="G45" s="49">
        <f>F45/F50*1000</f>
        <v>18.365878360370285</v>
      </c>
      <c r="H45" s="55">
        <v>475.26</v>
      </c>
      <c r="I45" s="49">
        <f>H45/H50*1000</f>
        <v>18.365974680413647</v>
      </c>
      <c r="J45" s="55">
        <v>56.47</v>
      </c>
      <c r="K45" s="49">
        <f>J45/J50*1000</f>
        <v>18.365242956521175</v>
      </c>
      <c r="L45" s="55">
        <v>0</v>
      </c>
      <c r="M45" s="55">
        <v>0</v>
      </c>
      <c r="N45" s="33">
        <f t="shared" si="2"/>
        <v>945.19</v>
      </c>
    </row>
    <row r="46" spans="2:17" ht="51.75" customHeight="1" x14ac:dyDescent="0.35">
      <c r="B46" s="47" t="s">
        <v>64</v>
      </c>
      <c r="C46" s="54" t="s">
        <v>102</v>
      </c>
      <c r="D46" s="49">
        <f>D38+D39+D40</f>
        <v>66213.37512195122</v>
      </c>
      <c r="E46" s="49">
        <f>D46/D50*1000</f>
        <v>1286.5852224915579</v>
      </c>
      <c r="F46" s="49">
        <f>F38+F39+F40</f>
        <v>28964.09718144422</v>
      </c>
      <c r="G46" s="49">
        <v>1286.5899999999999</v>
      </c>
      <c r="H46" s="49">
        <f>H38+H39+H40</f>
        <v>33293.22005913793</v>
      </c>
      <c r="I46" s="49">
        <f>H46/H50*1000</f>
        <v>1286.5851042283527</v>
      </c>
      <c r="J46" s="49">
        <f>J38+J39+J40</f>
        <v>3956.0486862471189</v>
      </c>
      <c r="K46" s="49">
        <f>J46/J50*1000</f>
        <v>1286.591026576142</v>
      </c>
      <c r="L46" s="55">
        <v>0</v>
      </c>
      <c r="M46" s="55">
        <v>0</v>
      </c>
      <c r="N46" s="33">
        <f t="shared" si="2"/>
        <v>66213.365926829269</v>
      </c>
    </row>
    <row r="47" spans="2:17" ht="30.75" customHeight="1" x14ac:dyDescent="0.25">
      <c r="B47" s="47" t="s">
        <v>66</v>
      </c>
      <c r="C47" s="57" t="s">
        <v>103</v>
      </c>
      <c r="D47" s="49">
        <f>F47+H47+J47+L47</f>
        <v>47527.4</v>
      </c>
      <c r="E47" s="49"/>
      <c r="F47" s="50">
        <v>20790.2</v>
      </c>
      <c r="G47" s="50"/>
      <c r="H47" s="49">
        <v>23897.59</v>
      </c>
      <c r="I47" s="49"/>
      <c r="J47" s="49">
        <v>2839.61</v>
      </c>
      <c r="K47" s="49"/>
      <c r="L47" s="49">
        <v>0</v>
      </c>
      <c r="M47" s="49">
        <v>0</v>
      </c>
    </row>
    <row r="48" spans="2:17" ht="17.25" customHeight="1" x14ac:dyDescent="0.25">
      <c r="B48" s="47" t="s">
        <v>68</v>
      </c>
      <c r="C48" s="73" t="s">
        <v>104</v>
      </c>
      <c r="D48" s="55">
        <v>0</v>
      </c>
      <c r="E48" s="55"/>
      <c r="F48" s="55">
        <v>0</v>
      </c>
      <c r="G48" s="55"/>
      <c r="H48" s="55">
        <v>0</v>
      </c>
      <c r="I48" s="55"/>
      <c r="J48" s="55">
        <v>0</v>
      </c>
      <c r="K48" s="49"/>
      <c r="L48" s="55">
        <v>0</v>
      </c>
      <c r="M48" s="55">
        <v>0</v>
      </c>
    </row>
    <row r="49" spans="1:13" ht="17.25" customHeight="1" x14ac:dyDescent="0.25">
      <c r="B49" s="47" t="s">
        <v>70</v>
      </c>
      <c r="C49" s="73" t="s">
        <v>105</v>
      </c>
      <c r="D49" s="55">
        <v>0</v>
      </c>
      <c r="E49" s="55"/>
      <c r="F49" s="55">
        <v>0</v>
      </c>
      <c r="G49" s="55"/>
      <c r="H49" s="55">
        <v>0</v>
      </c>
      <c r="I49" s="55"/>
      <c r="J49" s="55">
        <v>0</v>
      </c>
      <c r="K49" s="49"/>
      <c r="L49" s="55">
        <v>0</v>
      </c>
      <c r="M49" s="55">
        <v>0</v>
      </c>
    </row>
    <row r="50" spans="1:13" ht="30.75" customHeight="1" x14ac:dyDescent="0.25">
      <c r="B50" s="47" t="s">
        <v>72</v>
      </c>
      <c r="C50" s="57" t="s">
        <v>106</v>
      </c>
      <c r="D50" s="49">
        <f>F50+H50+J50+L50</f>
        <v>51464.430000000008</v>
      </c>
      <c r="E50" s="49"/>
      <c r="F50" s="50">
        <v>22512.400000000001</v>
      </c>
      <c r="G50" s="50"/>
      <c r="H50" s="49">
        <v>25877.200000000001</v>
      </c>
      <c r="I50" s="49"/>
      <c r="J50" s="49">
        <v>3074.83</v>
      </c>
      <c r="K50" s="49"/>
      <c r="L50" s="49">
        <v>0</v>
      </c>
      <c r="M50" s="49"/>
    </row>
    <row r="51" spans="1:13" ht="27" hidden="1" customHeight="1" x14ac:dyDescent="0.25">
      <c r="B51" s="47" t="s">
        <v>107</v>
      </c>
      <c r="C51" s="52" t="s">
        <v>67</v>
      </c>
      <c r="D51" s="55"/>
      <c r="E51" s="55"/>
      <c r="F51" s="74"/>
      <c r="G51" s="74"/>
      <c r="H51" s="55"/>
      <c r="I51" s="55"/>
      <c r="J51" s="55"/>
      <c r="K51" s="55"/>
      <c r="L51" s="75">
        <v>0</v>
      </c>
      <c r="M51" s="58"/>
    </row>
    <row r="52" spans="1:13" ht="50.25" hidden="1" customHeight="1" x14ac:dyDescent="0.25">
      <c r="B52" s="47" t="s">
        <v>107</v>
      </c>
      <c r="C52" s="54" t="s">
        <v>108</v>
      </c>
      <c r="D52" s="48" t="e">
        <f>#REF!*1.2</f>
        <v>#REF!</v>
      </c>
      <c r="E52" s="48"/>
      <c r="F52" s="48" t="e">
        <f>#REF!*1.2</f>
        <v>#REF!</v>
      </c>
      <c r="G52" s="48"/>
      <c r="H52" s="48" t="e">
        <f>#REF!*1.2</f>
        <v>#REF!</v>
      </c>
      <c r="I52" s="48"/>
      <c r="J52" s="48" t="e">
        <f>#REF!*1.2</f>
        <v>#REF!</v>
      </c>
      <c r="K52" s="48"/>
      <c r="L52" s="49">
        <v>0</v>
      </c>
      <c r="M52" s="58"/>
    </row>
    <row r="53" spans="1:13" ht="15.75" customHeight="1" x14ac:dyDescent="0.25">
      <c r="B53" s="8"/>
      <c r="C53" s="76"/>
      <c r="D53" s="8"/>
      <c r="E53" s="8"/>
      <c r="F53" s="8"/>
      <c r="G53" s="8"/>
      <c r="H53" s="8"/>
      <c r="I53" s="8"/>
      <c r="J53" s="8"/>
      <c r="K53" s="8"/>
      <c r="L53" s="35"/>
      <c r="M53" s="35"/>
    </row>
    <row r="54" spans="1:13" ht="32.25" customHeight="1" x14ac:dyDescent="0.25">
      <c r="B54" s="96" t="s">
        <v>121</v>
      </c>
      <c r="C54" s="97"/>
      <c r="D54" s="97"/>
      <c r="E54" s="97"/>
      <c r="F54" s="97"/>
      <c r="G54" s="97"/>
      <c r="H54" s="97"/>
      <c r="I54" s="97"/>
      <c r="J54" s="97"/>
      <c r="K54" s="97"/>
      <c r="L54" s="8"/>
      <c r="M54" s="8"/>
    </row>
    <row r="55" spans="1:13" s="40" customFormat="1" ht="24.75" customHeight="1" x14ac:dyDescent="0.35">
      <c r="A55" s="44"/>
      <c r="B55" s="41"/>
      <c r="C55" s="42"/>
      <c r="D55" s="42"/>
      <c r="E55" s="42"/>
      <c r="F55" s="42"/>
      <c r="G55" s="42"/>
      <c r="H55" s="42"/>
      <c r="I55" s="42"/>
      <c r="J55" s="42"/>
      <c r="K55" s="42"/>
      <c r="L55" s="18"/>
      <c r="M55" s="18"/>
    </row>
  </sheetData>
  <mergeCells count="17">
    <mergeCell ref="L2:M2"/>
    <mergeCell ref="B54:K54"/>
    <mergeCell ref="K1:M1"/>
    <mergeCell ref="B8:B9"/>
    <mergeCell ref="C8:C9"/>
    <mergeCell ref="D8:E8"/>
    <mergeCell ref="F8:G8"/>
    <mergeCell ref="H8:I8"/>
    <mergeCell ref="J8:K8"/>
    <mergeCell ref="L8:M8"/>
    <mergeCell ref="I3:K3"/>
    <mergeCell ref="I1:J1"/>
    <mergeCell ref="B5:K5"/>
    <mergeCell ref="L5:M5"/>
    <mergeCell ref="B6:K6"/>
    <mergeCell ref="L6:M6"/>
    <mergeCell ref="I2:K2"/>
  </mergeCells>
  <pageMargins left="1.2204724409448819" right="0.23622047244094491" top="0.55118110236220474" bottom="0.55118110236220474" header="0" footer="0"/>
  <pageSetup paperSize="9" scale="69" fitToWidth="0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2"/>
  <sheetViews>
    <sheetView view="pageBreakPreview" zoomScale="60" zoomScaleNormal="81" workbookViewId="0">
      <selection activeCell="N5" sqref="N5"/>
    </sheetView>
  </sheetViews>
  <sheetFormatPr defaultRowHeight="15" x14ac:dyDescent="0.25"/>
  <cols>
    <col min="1" max="1" width="5.5703125" style="44" customWidth="1"/>
    <col min="2" max="2" width="9.42578125" style="3" customWidth="1"/>
    <col min="3" max="3" width="37.28515625" style="3" customWidth="1"/>
    <col min="4" max="4" width="0.140625" style="3" hidden="1" customWidth="1"/>
    <col min="5" max="6" width="9.85546875" style="3" hidden="1" customWidth="1"/>
    <col min="7" max="7" width="10.5703125" style="3" hidden="1" customWidth="1"/>
    <col min="8" max="8" width="10.5703125" style="3" customWidth="1"/>
    <col min="9" max="9" width="10.140625" style="3" customWidth="1"/>
    <col min="10" max="10" width="10.5703125" style="3" customWidth="1"/>
    <col min="11" max="11" width="9.140625" style="3" customWidth="1"/>
    <col min="12" max="12" width="0.5703125" style="3" hidden="1" customWidth="1"/>
    <col min="13" max="13" width="15.5703125" style="3" hidden="1" customWidth="1"/>
    <col min="14" max="14" width="23.42578125" style="3" customWidth="1"/>
    <col min="15" max="15" width="19.140625" style="3" customWidth="1"/>
    <col min="16" max="16" width="11.140625" style="3" customWidth="1"/>
    <col min="17" max="17" width="11.42578125" style="3" bestFit="1" customWidth="1"/>
    <col min="18" max="18" width="14.7109375" style="3" customWidth="1"/>
    <col min="19" max="257" width="9.140625" style="3"/>
    <col min="258" max="258" width="21.7109375" style="3" customWidth="1"/>
    <col min="259" max="259" width="83.5703125" style="3" customWidth="1"/>
    <col min="260" max="261" width="17.7109375" style="3" customWidth="1"/>
    <col min="262" max="263" width="17.5703125" style="3" customWidth="1"/>
    <col min="264" max="265" width="19.7109375" style="3" customWidth="1"/>
    <col min="266" max="267" width="17.140625" style="3" customWidth="1"/>
    <col min="268" max="268" width="19.28515625" style="3" customWidth="1"/>
    <col min="269" max="269" width="19.5703125" style="3" customWidth="1"/>
    <col min="270" max="270" width="18.42578125" style="3" customWidth="1"/>
    <col min="271" max="271" width="19.140625" style="3" customWidth="1"/>
    <col min="272" max="272" width="11.140625" style="3" customWidth="1"/>
    <col min="273" max="273" width="11.42578125" style="3" bestFit="1" customWidth="1"/>
    <col min="274" max="274" width="14.7109375" style="3" customWidth="1"/>
    <col min="275" max="513" width="9.140625" style="3"/>
    <col min="514" max="514" width="21.7109375" style="3" customWidth="1"/>
    <col min="515" max="515" width="83.5703125" style="3" customWidth="1"/>
    <col min="516" max="517" width="17.7109375" style="3" customWidth="1"/>
    <col min="518" max="519" width="17.5703125" style="3" customWidth="1"/>
    <col min="520" max="521" width="19.7109375" style="3" customWidth="1"/>
    <col min="522" max="523" width="17.140625" style="3" customWidth="1"/>
    <col min="524" max="524" width="19.28515625" style="3" customWidth="1"/>
    <col min="525" max="525" width="19.5703125" style="3" customWidth="1"/>
    <col min="526" max="526" width="18.42578125" style="3" customWidth="1"/>
    <col min="527" max="527" width="19.140625" style="3" customWidth="1"/>
    <col min="528" max="528" width="11.140625" style="3" customWidth="1"/>
    <col min="529" max="529" width="11.42578125" style="3" bestFit="1" customWidth="1"/>
    <col min="530" max="530" width="14.7109375" style="3" customWidth="1"/>
    <col min="531" max="769" width="9.140625" style="3"/>
    <col min="770" max="770" width="21.7109375" style="3" customWidth="1"/>
    <col min="771" max="771" width="83.5703125" style="3" customWidth="1"/>
    <col min="772" max="773" width="17.7109375" style="3" customWidth="1"/>
    <col min="774" max="775" width="17.5703125" style="3" customWidth="1"/>
    <col min="776" max="777" width="19.7109375" style="3" customWidth="1"/>
    <col min="778" max="779" width="17.140625" style="3" customWidth="1"/>
    <col min="780" max="780" width="19.28515625" style="3" customWidth="1"/>
    <col min="781" max="781" width="19.5703125" style="3" customWidth="1"/>
    <col min="782" max="782" width="18.42578125" style="3" customWidth="1"/>
    <col min="783" max="783" width="19.140625" style="3" customWidth="1"/>
    <col min="784" max="784" width="11.140625" style="3" customWidth="1"/>
    <col min="785" max="785" width="11.42578125" style="3" bestFit="1" customWidth="1"/>
    <col min="786" max="786" width="14.7109375" style="3" customWidth="1"/>
    <col min="787" max="1025" width="9.140625" style="3"/>
    <col min="1026" max="1026" width="21.7109375" style="3" customWidth="1"/>
    <col min="1027" max="1027" width="83.5703125" style="3" customWidth="1"/>
    <col min="1028" max="1029" width="17.7109375" style="3" customWidth="1"/>
    <col min="1030" max="1031" width="17.5703125" style="3" customWidth="1"/>
    <col min="1032" max="1033" width="19.7109375" style="3" customWidth="1"/>
    <col min="1034" max="1035" width="17.140625" style="3" customWidth="1"/>
    <col min="1036" max="1036" width="19.28515625" style="3" customWidth="1"/>
    <col min="1037" max="1037" width="19.5703125" style="3" customWidth="1"/>
    <col min="1038" max="1038" width="18.42578125" style="3" customWidth="1"/>
    <col min="1039" max="1039" width="19.140625" style="3" customWidth="1"/>
    <col min="1040" max="1040" width="11.140625" style="3" customWidth="1"/>
    <col min="1041" max="1041" width="11.42578125" style="3" bestFit="1" customWidth="1"/>
    <col min="1042" max="1042" width="14.7109375" style="3" customWidth="1"/>
    <col min="1043" max="1281" width="9.140625" style="3"/>
    <col min="1282" max="1282" width="21.7109375" style="3" customWidth="1"/>
    <col min="1283" max="1283" width="83.5703125" style="3" customWidth="1"/>
    <col min="1284" max="1285" width="17.7109375" style="3" customWidth="1"/>
    <col min="1286" max="1287" width="17.5703125" style="3" customWidth="1"/>
    <col min="1288" max="1289" width="19.7109375" style="3" customWidth="1"/>
    <col min="1290" max="1291" width="17.140625" style="3" customWidth="1"/>
    <col min="1292" max="1292" width="19.28515625" style="3" customWidth="1"/>
    <col min="1293" max="1293" width="19.5703125" style="3" customWidth="1"/>
    <col min="1294" max="1294" width="18.42578125" style="3" customWidth="1"/>
    <col min="1295" max="1295" width="19.140625" style="3" customWidth="1"/>
    <col min="1296" max="1296" width="11.140625" style="3" customWidth="1"/>
    <col min="1297" max="1297" width="11.42578125" style="3" bestFit="1" customWidth="1"/>
    <col min="1298" max="1298" width="14.7109375" style="3" customWidth="1"/>
    <col min="1299" max="1537" width="9.140625" style="3"/>
    <col min="1538" max="1538" width="21.7109375" style="3" customWidth="1"/>
    <col min="1539" max="1539" width="83.5703125" style="3" customWidth="1"/>
    <col min="1540" max="1541" width="17.7109375" style="3" customWidth="1"/>
    <col min="1542" max="1543" width="17.5703125" style="3" customWidth="1"/>
    <col min="1544" max="1545" width="19.7109375" style="3" customWidth="1"/>
    <col min="1546" max="1547" width="17.140625" style="3" customWidth="1"/>
    <col min="1548" max="1548" width="19.28515625" style="3" customWidth="1"/>
    <col min="1549" max="1549" width="19.5703125" style="3" customWidth="1"/>
    <col min="1550" max="1550" width="18.42578125" style="3" customWidth="1"/>
    <col min="1551" max="1551" width="19.140625" style="3" customWidth="1"/>
    <col min="1552" max="1552" width="11.140625" style="3" customWidth="1"/>
    <col min="1553" max="1553" width="11.42578125" style="3" bestFit="1" customWidth="1"/>
    <col min="1554" max="1554" width="14.7109375" style="3" customWidth="1"/>
    <col min="1555" max="1793" width="9.140625" style="3"/>
    <col min="1794" max="1794" width="21.7109375" style="3" customWidth="1"/>
    <col min="1795" max="1795" width="83.5703125" style="3" customWidth="1"/>
    <col min="1796" max="1797" width="17.7109375" style="3" customWidth="1"/>
    <col min="1798" max="1799" width="17.5703125" style="3" customWidth="1"/>
    <col min="1800" max="1801" width="19.7109375" style="3" customWidth="1"/>
    <col min="1802" max="1803" width="17.140625" style="3" customWidth="1"/>
    <col min="1804" max="1804" width="19.28515625" style="3" customWidth="1"/>
    <col min="1805" max="1805" width="19.5703125" style="3" customWidth="1"/>
    <col min="1806" max="1806" width="18.42578125" style="3" customWidth="1"/>
    <col min="1807" max="1807" width="19.140625" style="3" customWidth="1"/>
    <col min="1808" max="1808" width="11.140625" style="3" customWidth="1"/>
    <col min="1809" max="1809" width="11.42578125" style="3" bestFit="1" customWidth="1"/>
    <col min="1810" max="1810" width="14.7109375" style="3" customWidth="1"/>
    <col min="1811" max="2049" width="9.140625" style="3"/>
    <col min="2050" max="2050" width="21.7109375" style="3" customWidth="1"/>
    <col min="2051" max="2051" width="83.5703125" style="3" customWidth="1"/>
    <col min="2052" max="2053" width="17.7109375" style="3" customWidth="1"/>
    <col min="2054" max="2055" width="17.5703125" style="3" customWidth="1"/>
    <col min="2056" max="2057" width="19.7109375" style="3" customWidth="1"/>
    <col min="2058" max="2059" width="17.140625" style="3" customWidth="1"/>
    <col min="2060" max="2060" width="19.28515625" style="3" customWidth="1"/>
    <col min="2061" max="2061" width="19.5703125" style="3" customWidth="1"/>
    <col min="2062" max="2062" width="18.42578125" style="3" customWidth="1"/>
    <col min="2063" max="2063" width="19.140625" style="3" customWidth="1"/>
    <col min="2064" max="2064" width="11.140625" style="3" customWidth="1"/>
    <col min="2065" max="2065" width="11.42578125" style="3" bestFit="1" customWidth="1"/>
    <col min="2066" max="2066" width="14.7109375" style="3" customWidth="1"/>
    <col min="2067" max="2305" width="9.140625" style="3"/>
    <col min="2306" max="2306" width="21.7109375" style="3" customWidth="1"/>
    <col min="2307" max="2307" width="83.5703125" style="3" customWidth="1"/>
    <col min="2308" max="2309" width="17.7109375" style="3" customWidth="1"/>
    <col min="2310" max="2311" width="17.5703125" style="3" customWidth="1"/>
    <col min="2312" max="2313" width="19.7109375" style="3" customWidth="1"/>
    <col min="2314" max="2315" width="17.140625" style="3" customWidth="1"/>
    <col min="2316" max="2316" width="19.28515625" style="3" customWidth="1"/>
    <col min="2317" max="2317" width="19.5703125" style="3" customWidth="1"/>
    <col min="2318" max="2318" width="18.42578125" style="3" customWidth="1"/>
    <col min="2319" max="2319" width="19.140625" style="3" customWidth="1"/>
    <col min="2320" max="2320" width="11.140625" style="3" customWidth="1"/>
    <col min="2321" max="2321" width="11.42578125" style="3" bestFit="1" customWidth="1"/>
    <col min="2322" max="2322" width="14.7109375" style="3" customWidth="1"/>
    <col min="2323" max="2561" width="9.140625" style="3"/>
    <col min="2562" max="2562" width="21.7109375" style="3" customWidth="1"/>
    <col min="2563" max="2563" width="83.5703125" style="3" customWidth="1"/>
    <col min="2564" max="2565" width="17.7109375" style="3" customWidth="1"/>
    <col min="2566" max="2567" width="17.5703125" style="3" customWidth="1"/>
    <col min="2568" max="2569" width="19.7109375" style="3" customWidth="1"/>
    <col min="2570" max="2571" width="17.140625" style="3" customWidth="1"/>
    <col min="2572" max="2572" width="19.28515625" style="3" customWidth="1"/>
    <col min="2573" max="2573" width="19.5703125" style="3" customWidth="1"/>
    <col min="2574" max="2574" width="18.42578125" style="3" customWidth="1"/>
    <col min="2575" max="2575" width="19.140625" style="3" customWidth="1"/>
    <col min="2576" max="2576" width="11.140625" style="3" customWidth="1"/>
    <col min="2577" max="2577" width="11.42578125" style="3" bestFit="1" customWidth="1"/>
    <col min="2578" max="2578" width="14.7109375" style="3" customWidth="1"/>
    <col min="2579" max="2817" width="9.140625" style="3"/>
    <col min="2818" max="2818" width="21.7109375" style="3" customWidth="1"/>
    <col min="2819" max="2819" width="83.5703125" style="3" customWidth="1"/>
    <col min="2820" max="2821" width="17.7109375" style="3" customWidth="1"/>
    <col min="2822" max="2823" width="17.5703125" style="3" customWidth="1"/>
    <col min="2824" max="2825" width="19.7109375" style="3" customWidth="1"/>
    <col min="2826" max="2827" width="17.140625" style="3" customWidth="1"/>
    <col min="2828" max="2828" width="19.28515625" style="3" customWidth="1"/>
    <col min="2829" max="2829" width="19.5703125" style="3" customWidth="1"/>
    <col min="2830" max="2830" width="18.42578125" style="3" customWidth="1"/>
    <col min="2831" max="2831" width="19.140625" style="3" customWidth="1"/>
    <col min="2832" max="2832" width="11.140625" style="3" customWidth="1"/>
    <col min="2833" max="2833" width="11.42578125" style="3" bestFit="1" customWidth="1"/>
    <col min="2834" max="2834" width="14.7109375" style="3" customWidth="1"/>
    <col min="2835" max="3073" width="9.140625" style="3"/>
    <col min="3074" max="3074" width="21.7109375" style="3" customWidth="1"/>
    <col min="3075" max="3075" width="83.5703125" style="3" customWidth="1"/>
    <col min="3076" max="3077" width="17.7109375" style="3" customWidth="1"/>
    <col min="3078" max="3079" width="17.5703125" style="3" customWidth="1"/>
    <col min="3080" max="3081" width="19.7109375" style="3" customWidth="1"/>
    <col min="3082" max="3083" width="17.140625" style="3" customWidth="1"/>
    <col min="3084" max="3084" width="19.28515625" style="3" customWidth="1"/>
    <col min="3085" max="3085" width="19.5703125" style="3" customWidth="1"/>
    <col min="3086" max="3086" width="18.42578125" style="3" customWidth="1"/>
    <col min="3087" max="3087" width="19.140625" style="3" customWidth="1"/>
    <col min="3088" max="3088" width="11.140625" style="3" customWidth="1"/>
    <col min="3089" max="3089" width="11.42578125" style="3" bestFit="1" customWidth="1"/>
    <col min="3090" max="3090" width="14.7109375" style="3" customWidth="1"/>
    <col min="3091" max="3329" width="9.140625" style="3"/>
    <col min="3330" max="3330" width="21.7109375" style="3" customWidth="1"/>
    <col min="3331" max="3331" width="83.5703125" style="3" customWidth="1"/>
    <col min="3332" max="3333" width="17.7109375" style="3" customWidth="1"/>
    <col min="3334" max="3335" width="17.5703125" style="3" customWidth="1"/>
    <col min="3336" max="3337" width="19.7109375" style="3" customWidth="1"/>
    <col min="3338" max="3339" width="17.140625" style="3" customWidth="1"/>
    <col min="3340" max="3340" width="19.28515625" style="3" customWidth="1"/>
    <col min="3341" max="3341" width="19.5703125" style="3" customWidth="1"/>
    <col min="3342" max="3342" width="18.42578125" style="3" customWidth="1"/>
    <col min="3343" max="3343" width="19.140625" style="3" customWidth="1"/>
    <col min="3344" max="3344" width="11.140625" style="3" customWidth="1"/>
    <col min="3345" max="3345" width="11.42578125" style="3" bestFit="1" customWidth="1"/>
    <col min="3346" max="3346" width="14.7109375" style="3" customWidth="1"/>
    <col min="3347" max="3585" width="9.140625" style="3"/>
    <col min="3586" max="3586" width="21.7109375" style="3" customWidth="1"/>
    <col min="3587" max="3587" width="83.5703125" style="3" customWidth="1"/>
    <col min="3588" max="3589" width="17.7109375" style="3" customWidth="1"/>
    <col min="3590" max="3591" width="17.5703125" style="3" customWidth="1"/>
    <col min="3592" max="3593" width="19.7109375" style="3" customWidth="1"/>
    <col min="3594" max="3595" width="17.140625" style="3" customWidth="1"/>
    <col min="3596" max="3596" width="19.28515625" style="3" customWidth="1"/>
    <col min="3597" max="3597" width="19.5703125" style="3" customWidth="1"/>
    <col min="3598" max="3598" width="18.42578125" style="3" customWidth="1"/>
    <col min="3599" max="3599" width="19.140625" style="3" customWidth="1"/>
    <col min="3600" max="3600" width="11.140625" style="3" customWidth="1"/>
    <col min="3601" max="3601" width="11.42578125" style="3" bestFit="1" customWidth="1"/>
    <col min="3602" max="3602" width="14.7109375" style="3" customWidth="1"/>
    <col min="3603" max="3841" width="9.140625" style="3"/>
    <col min="3842" max="3842" width="21.7109375" style="3" customWidth="1"/>
    <col min="3843" max="3843" width="83.5703125" style="3" customWidth="1"/>
    <col min="3844" max="3845" width="17.7109375" style="3" customWidth="1"/>
    <col min="3846" max="3847" width="17.5703125" style="3" customWidth="1"/>
    <col min="3848" max="3849" width="19.7109375" style="3" customWidth="1"/>
    <col min="3850" max="3851" width="17.140625" style="3" customWidth="1"/>
    <col min="3852" max="3852" width="19.28515625" style="3" customWidth="1"/>
    <col min="3853" max="3853" width="19.5703125" style="3" customWidth="1"/>
    <col min="3854" max="3854" width="18.42578125" style="3" customWidth="1"/>
    <col min="3855" max="3855" width="19.140625" style="3" customWidth="1"/>
    <col min="3856" max="3856" width="11.140625" style="3" customWidth="1"/>
    <col min="3857" max="3857" width="11.42578125" style="3" bestFit="1" customWidth="1"/>
    <col min="3858" max="3858" width="14.7109375" style="3" customWidth="1"/>
    <col min="3859" max="4097" width="9.140625" style="3"/>
    <col min="4098" max="4098" width="21.7109375" style="3" customWidth="1"/>
    <col min="4099" max="4099" width="83.5703125" style="3" customWidth="1"/>
    <col min="4100" max="4101" width="17.7109375" style="3" customWidth="1"/>
    <col min="4102" max="4103" width="17.5703125" style="3" customWidth="1"/>
    <col min="4104" max="4105" width="19.7109375" style="3" customWidth="1"/>
    <col min="4106" max="4107" width="17.140625" style="3" customWidth="1"/>
    <col min="4108" max="4108" width="19.28515625" style="3" customWidth="1"/>
    <col min="4109" max="4109" width="19.5703125" style="3" customWidth="1"/>
    <col min="4110" max="4110" width="18.42578125" style="3" customWidth="1"/>
    <col min="4111" max="4111" width="19.140625" style="3" customWidth="1"/>
    <col min="4112" max="4112" width="11.140625" style="3" customWidth="1"/>
    <col min="4113" max="4113" width="11.42578125" style="3" bestFit="1" customWidth="1"/>
    <col min="4114" max="4114" width="14.7109375" style="3" customWidth="1"/>
    <col min="4115" max="4353" width="9.140625" style="3"/>
    <col min="4354" max="4354" width="21.7109375" style="3" customWidth="1"/>
    <col min="4355" max="4355" width="83.5703125" style="3" customWidth="1"/>
    <col min="4356" max="4357" width="17.7109375" style="3" customWidth="1"/>
    <col min="4358" max="4359" width="17.5703125" style="3" customWidth="1"/>
    <col min="4360" max="4361" width="19.7109375" style="3" customWidth="1"/>
    <col min="4362" max="4363" width="17.140625" style="3" customWidth="1"/>
    <col min="4364" max="4364" width="19.28515625" style="3" customWidth="1"/>
    <col min="4365" max="4365" width="19.5703125" style="3" customWidth="1"/>
    <col min="4366" max="4366" width="18.42578125" style="3" customWidth="1"/>
    <col min="4367" max="4367" width="19.140625" style="3" customWidth="1"/>
    <col min="4368" max="4368" width="11.140625" style="3" customWidth="1"/>
    <col min="4369" max="4369" width="11.42578125" style="3" bestFit="1" customWidth="1"/>
    <col min="4370" max="4370" width="14.7109375" style="3" customWidth="1"/>
    <col min="4371" max="4609" width="9.140625" style="3"/>
    <col min="4610" max="4610" width="21.7109375" style="3" customWidth="1"/>
    <col min="4611" max="4611" width="83.5703125" style="3" customWidth="1"/>
    <col min="4612" max="4613" width="17.7109375" style="3" customWidth="1"/>
    <col min="4614" max="4615" width="17.5703125" style="3" customWidth="1"/>
    <col min="4616" max="4617" width="19.7109375" style="3" customWidth="1"/>
    <col min="4618" max="4619" width="17.140625" style="3" customWidth="1"/>
    <col min="4620" max="4620" width="19.28515625" style="3" customWidth="1"/>
    <col min="4621" max="4621" width="19.5703125" style="3" customWidth="1"/>
    <col min="4622" max="4622" width="18.42578125" style="3" customWidth="1"/>
    <col min="4623" max="4623" width="19.140625" style="3" customWidth="1"/>
    <col min="4624" max="4624" width="11.140625" style="3" customWidth="1"/>
    <col min="4625" max="4625" width="11.42578125" style="3" bestFit="1" customWidth="1"/>
    <col min="4626" max="4626" width="14.7109375" style="3" customWidth="1"/>
    <col min="4627" max="4865" width="9.140625" style="3"/>
    <col min="4866" max="4866" width="21.7109375" style="3" customWidth="1"/>
    <col min="4867" max="4867" width="83.5703125" style="3" customWidth="1"/>
    <col min="4868" max="4869" width="17.7109375" style="3" customWidth="1"/>
    <col min="4870" max="4871" width="17.5703125" style="3" customWidth="1"/>
    <col min="4872" max="4873" width="19.7109375" style="3" customWidth="1"/>
    <col min="4874" max="4875" width="17.140625" style="3" customWidth="1"/>
    <col min="4876" max="4876" width="19.28515625" style="3" customWidth="1"/>
    <col min="4877" max="4877" width="19.5703125" style="3" customWidth="1"/>
    <col min="4878" max="4878" width="18.42578125" style="3" customWidth="1"/>
    <col min="4879" max="4879" width="19.140625" style="3" customWidth="1"/>
    <col min="4880" max="4880" width="11.140625" style="3" customWidth="1"/>
    <col min="4881" max="4881" width="11.42578125" style="3" bestFit="1" customWidth="1"/>
    <col min="4882" max="4882" width="14.7109375" style="3" customWidth="1"/>
    <col min="4883" max="5121" width="9.140625" style="3"/>
    <col min="5122" max="5122" width="21.7109375" style="3" customWidth="1"/>
    <col min="5123" max="5123" width="83.5703125" style="3" customWidth="1"/>
    <col min="5124" max="5125" width="17.7109375" style="3" customWidth="1"/>
    <col min="5126" max="5127" width="17.5703125" style="3" customWidth="1"/>
    <col min="5128" max="5129" width="19.7109375" style="3" customWidth="1"/>
    <col min="5130" max="5131" width="17.140625" style="3" customWidth="1"/>
    <col min="5132" max="5132" width="19.28515625" style="3" customWidth="1"/>
    <col min="5133" max="5133" width="19.5703125" style="3" customWidth="1"/>
    <col min="5134" max="5134" width="18.42578125" style="3" customWidth="1"/>
    <col min="5135" max="5135" width="19.140625" style="3" customWidth="1"/>
    <col min="5136" max="5136" width="11.140625" style="3" customWidth="1"/>
    <col min="5137" max="5137" width="11.42578125" style="3" bestFit="1" customWidth="1"/>
    <col min="5138" max="5138" width="14.7109375" style="3" customWidth="1"/>
    <col min="5139" max="5377" width="9.140625" style="3"/>
    <col min="5378" max="5378" width="21.7109375" style="3" customWidth="1"/>
    <col min="5379" max="5379" width="83.5703125" style="3" customWidth="1"/>
    <col min="5380" max="5381" width="17.7109375" style="3" customWidth="1"/>
    <col min="5382" max="5383" width="17.5703125" style="3" customWidth="1"/>
    <col min="5384" max="5385" width="19.7109375" style="3" customWidth="1"/>
    <col min="5386" max="5387" width="17.140625" style="3" customWidth="1"/>
    <col min="5388" max="5388" width="19.28515625" style="3" customWidth="1"/>
    <col min="5389" max="5389" width="19.5703125" style="3" customWidth="1"/>
    <col min="5390" max="5390" width="18.42578125" style="3" customWidth="1"/>
    <col min="5391" max="5391" width="19.140625" style="3" customWidth="1"/>
    <col min="5392" max="5392" width="11.140625" style="3" customWidth="1"/>
    <col min="5393" max="5393" width="11.42578125" style="3" bestFit="1" customWidth="1"/>
    <col min="5394" max="5394" width="14.7109375" style="3" customWidth="1"/>
    <col min="5395" max="5633" width="9.140625" style="3"/>
    <col min="5634" max="5634" width="21.7109375" style="3" customWidth="1"/>
    <col min="5635" max="5635" width="83.5703125" style="3" customWidth="1"/>
    <col min="5636" max="5637" width="17.7109375" style="3" customWidth="1"/>
    <col min="5638" max="5639" width="17.5703125" style="3" customWidth="1"/>
    <col min="5640" max="5641" width="19.7109375" style="3" customWidth="1"/>
    <col min="5642" max="5643" width="17.140625" style="3" customWidth="1"/>
    <col min="5644" max="5644" width="19.28515625" style="3" customWidth="1"/>
    <col min="5645" max="5645" width="19.5703125" style="3" customWidth="1"/>
    <col min="5646" max="5646" width="18.42578125" style="3" customWidth="1"/>
    <col min="5647" max="5647" width="19.140625" style="3" customWidth="1"/>
    <col min="5648" max="5648" width="11.140625" style="3" customWidth="1"/>
    <col min="5649" max="5649" width="11.42578125" style="3" bestFit="1" customWidth="1"/>
    <col min="5650" max="5650" width="14.7109375" style="3" customWidth="1"/>
    <col min="5651" max="5889" width="9.140625" style="3"/>
    <col min="5890" max="5890" width="21.7109375" style="3" customWidth="1"/>
    <col min="5891" max="5891" width="83.5703125" style="3" customWidth="1"/>
    <col min="5892" max="5893" width="17.7109375" style="3" customWidth="1"/>
    <col min="5894" max="5895" width="17.5703125" style="3" customWidth="1"/>
    <col min="5896" max="5897" width="19.7109375" style="3" customWidth="1"/>
    <col min="5898" max="5899" width="17.140625" style="3" customWidth="1"/>
    <col min="5900" max="5900" width="19.28515625" style="3" customWidth="1"/>
    <col min="5901" max="5901" width="19.5703125" style="3" customWidth="1"/>
    <col min="5902" max="5902" width="18.42578125" style="3" customWidth="1"/>
    <col min="5903" max="5903" width="19.140625" style="3" customWidth="1"/>
    <col min="5904" max="5904" width="11.140625" style="3" customWidth="1"/>
    <col min="5905" max="5905" width="11.42578125" style="3" bestFit="1" customWidth="1"/>
    <col min="5906" max="5906" width="14.7109375" style="3" customWidth="1"/>
    <col min="5907" max="6145" width="9.140625" style="3"/>
    <col min="6146" max="6146" width="21.7109375" style="3" customWidth="1"/>
    <col min="6147" max="6147" width="83.5703125" style="3" customWidth="1"/>
    <col min="6148" max="6149" width="17.7109375" style="3" customWidth="1"/>
    <col min="6150" max="6151" width="17.5703125" style="3" customWidth="1"/>
    <col min="6152" max="6153" width="19.7109375" style="3" customWidth="1"/>
    <col min="6154" max="6155" width="17.140625" style="3" customWidth="1"/>
    <col min="6156" max="6156" width="19.28515625" style="3" customWidth="1"/>
    <col min="6157" max="6157" width="19.5703125" style="3" customWidth="1"/>
    <col min="6158" max="6158" width="18.42578125" style="3" customWidth="1"/>
    <col min="6159" max="6159" width="19.140625" style="3" customWidth="1"/>
    <col min="6160" max="6160" width="11.140625" style="3" customWidth="1"/>
    <col min="6161" max="6161" width="11.42578125" style="3" bestFit="1" customWidth="1"/>
    <col min="6162" max="6162" width="14.7109375" style="3" customWidth="1"/>
    <col min="6163" max="6401" width="9.140625" style="3"/>
    <col min="6402" max="6402" width="21.7109375" style="3" customWidth="1"/>
    <col min="6403" max="6403" width="83.5703125" style="3" customWidth="1"/>
    <col min="6404" max="6405" width="17.7109375" style="3" customWidth="1"/>
    <col min="6406" max="6407" width="17.5703125" style="3" customWidth="1"/>
    <col min="6408" max="6409" width="19.7109375" style="3" customWidth="1"/>
    <col min="6410" max="6411" width="17.140625" style="3" customWidth="1"/>
    <col min="6412" max="6412" width="19.28515625" style="3" customWidth="1"/>
    <col min="6413" max="6413" width="19.5703125" style="3" customWidth="1"/>
    <col min="6414" max="6414" width="18.42578125" style="3" customWidth="1"/>
    <col min="6415" max="6415" width="19.140625" style="3" customWidth="1"/>
    <col min="6416" max="6416" width="11.140625" style="3" customWidth="1"/>
    <col min="6417" max="6417" width="11.42578125" style="3" bestFit="1" customWidth="1"/>
    <col min="6418" max="6418" width="14.7109375" style="3" customWidth="1"/>
    <col min="6419" max="6657" width="9.140625" style="3"/>
    <col min="6658" max="6658" width="21.7109375" style="3" customWidth="1"/>
    <col min="6659" max="6659" width="83.5703125" style="3" customWidth="1"/>
    <col min="6660" max="6661" width="17.7109375" style="3" customWidth="1"/>
    <col min="6662" max="6663" width="17.5703125" style="3" customWidth="1"/>
    <col min="6664" max="6665" width="19.7109375" style="3" customWidth="1"/>
    <col min="6666" max="6667" width="17.140625" style="3" customWidth="1"/>
    <col min="6668" max="6668" width="19.28515625" style="3" customWidth="1"/>
    <col min="6669" max="6669" width="19.5703125" style="3" customWidth="1"/>
    <col min="6670" max="6670" width="18.42578125" style="3" customWidth="1"/>
    <col min="6671" max="6671" width="19.140625" style="3" customWidth="1"/>
    <col min="6672" max="6672" width="11.140625" style="3" customWidth="1"/>
    <col min="6673" max="6673" width="11.42578125" style="3" bestFit="1" customWidth="1"/>
    <col min="6674" max="6674" width="14.7109375" style="3" customWidth="1"/>
    <col min="6675" max="6913" width="9.140625" style="3"/>
    <col min="6914" max="6914" width="21.7109375" style="3" customWidth="1"/>
    <col min="6915" max="6915" width="83.5703125" style="3" customWidth="1"/>
    <col min="6916" max="6917" width="17.7109375" style="3" customWidth="1"/>
    <col min="6918" max="6919" width="17.5703125" style="3" customWidth="1"/>
    <col min="6920" max="6921" width="19.7109375" style="3" customWidth="1"/>
    <col min="6922" max="6923" width="17.140625" style="3" customWidth="1"/>
    <col min="6924" max="6924" width="19.28515625" style="3" customWidth="1"/>
    <col min="6925" max="6925" width="19.5703125" style="3" customWidth="1"/>
    <col min="6926" max="6926" width="18.42578125" style="3" customWidth="1"/>
    <col min="6927" max="6927" width="19.140625" style="3" customWidth="1"/>
    <col min="6928" max="6928" width="11.140625" style="3" customWidth="1"/>
    <col min="6929" max="6929" width="11.42578125" style="3" bestFit="1" customWidth="1"/>
    <col min="6930" max="6930" width="14.7109375" style="3" customWidth="1"/>
    <col min="6931" max="7169" width="9.140625" style="3"/>
    <col min="7170" max="7170" width="21.7109375" style="3" customWidth="1"/>
    <col min="7171" max="7171" width="83.5703125" style="3" customWidth="1"/>
    <col min="7172" max="7173" width="17.7109375" style="3" customWidth="1"/>
    <col min="7174" max="7175" width="17.5703125" style="3" customWidth="1"/>
    <col min="7176" max="7177" width="19.7109375" style="3" customWidth="1"/>
    <col min="7178" max="7179" width="17.140625" style="3" customWidth="1"/>
    <col min="7180" max="7180" width="19.28515625" style="3" customWidth="1"/>
    <col min="7181" max="7181" width="19.5703125" style="3" customWidth="1"/>
    <col min="7182" max="7182" width="18.42578125" style="3" customWidth="1"/>
    <col min="7183" max="7183" width="19.140625" style="3" customWidth="1"/>
    <col min="7184" max="7184" width="11.140625" style="3" customWidth="1"/>
    <col min="7185" max="7185" width="11.42578125" style="3" bestFit="1" customWidth="1"/>
    <col min="7186" max="7186" width="14.7109375" style="3" customWidth="1"/>
    <col min="7187" max="7425" width="9.140625" style="3"/>
    <col min="7426" max="7426" width="21.7109375" style="3" customWidth="1"/>
    <col min="7427" max="7427" width="83.5703125" style="3" customWidth="1"/>
    <col min="7428" max="7429" width="17.7109375" style="3" customWidth="1"/>
    <col min="7430" max="7431" width="17.5703125" style="3" customWidth="1"/>
    <col min="7432" max="7433" width="19.7109375" style="3" customWidth="1"/>
    <col min="7434" max="7435" width="17.140625" style="3" customWidth="1"/>
    <col min="7436" max="7436" width="19.28515625" style="3" customWidth="1"/>
    <col min="7437" max="7437" width="19.5703125" style="3" customWidth="1"/>
    <col min="7438" max="7438" width="18.42578125" style="3" customWidth="1"/>
    <col min="7439" max="7439" width="19.140625" style="3" customWidth="1"/>
    <col min="7440" max="7440" width="11.140625" style="3" customWidth="1"/>
    <col min="7441" max="7441" width="11.42578125" style="3" bestFit="1" customWidth="1"/>
    <col min="7442" max="7442" width="14.7109375" style="3" customWidth="1"/>
    <col min="7443" max="7681" width="9.140625" style="3"/>
    <col min="7682" max="7682" width="21.7109375" style="3" customWidth="1"/>
    <col min="7683" max="7683" width="83.5703125" style="3" customWidth="1"/>
    <col min="7684" max="7685" width="17.7109375" style="3" customWidth="1"/>
    <col min="7686" max="7687" width="17.5703125" style="3" customWidth="1"/>
    <col min="7688" max="7689" width="19.7109375" style="3" customWidth="1"/>
    <col min="7690" max="7691" width="17.140625" style="3" customWidth="1"/>
    <col min="7692" max="7692" width="19.28515625" style="3" customWidth="1"/>
    <col min="7693" max="7693" width="19.5703125" style="3" customWidth="1"/>
    <col min="7694" max="7694" width="18.42578125" style="3" customWidth="1"/>
    <col min="7695" max="7695" width="19.140625" style="3" customWidth="1"/>
    <col min="7696" max="7696" width="11.140625" style="3" customWidth="1"/>
    <col min="7697" max="7697" width="11.42578125" style="3" bestFit="1" customWidth="1"/>
    <col min="7698" max="7698" width="14.7109375" style="3" customWidth="1"/>
    <col min="7699" max="7937" width="9.140625" style="3"/>
    <col min="7938" max="7938" width="21.7109375" style="3" customWidth="1"/>
    <col min="7939" max="7939" width="83.5703125" style="3" customWidth="1"/>
    <col min="7940" max="7941" width="17.7109375" style="3" customWidth="1"/>
    <col min="7942" max="7943" width="17.5703125" style="3" customWidth="1"/>
    <col min="7944" max="7945" width="19.7109375" style="3" customWidth="1"/>
    <col min="7946" max="7947" width="17.140625" style="3" customWidth="1"/>
    <col min="7948" max="7948" width="19.28515625" style="3" customWidth="1"/>
    <col min="7949" max="7949" width="19.5703125" style="3" customWidth="1"/>
    <col min="7950" max="7950" width="18.42578125" style="3" customWidth="1"/>
    <col min="7951" max="7951" width="19.140625" style="3" customWidth="1"/>
    <col min="7952" max="7952" width="11.140625" style="3" customWidth="1"/>
    <col min="7953" max="7953" width="11.42578125" style="3" bestFit="1" customWidth="1"/>
    <col min="7954" max="7954" width="14.7109375" style="3" customWidth="1"/>
    <col min="7955" max="8193" width="9.140625" style="3"/>
    <col min="8194" max="8194" width="21.7109375" style="3" customWidth="1"/>
    <col min="8195" max="8195" width="83.5703125" style="3" customWidth="1"/>
    <col min="8196" max="8197" width="17.7109375" style="3" customWidth="1"/>
    <col min="8198" max="8199" width="17.5703125" style="3" customWidth="1"/>
    <col min="8200" max="8201" width="19.7109375" style="3" customWidth="1"/>
    <col min="8202" max="8203" width="17.140625" style="3" customWidth="1"/>
    <col min="8204" max="8204" width="19.28515625" style="3" customWidth="1"/>
    <col min="8205" max="8205" width="19.5703125" style="3" customWidth="1"/>
    <col min="8206" max="8206" width="18.42578125" style="3" customWidth="1"/>
    <col min="8207" max="8207" width="19.140625" style="3" customWidth="1"/>
    <col min="8208" max="8208" width="11.140625" style="3" customWidth="1"/>
    <col min="8209" max="8209" width="11.42578125" style="3" bestFit="1" customWidth="1"/>
    <col min="8210" max="8210" width="14.7109375" style="3" customWidth="1"/>
    <col min="8211" max="8449" width="9.140625" style="3"/>
    <col min="8450" max="8450" width="21.7109375" style="3" customWidth="1"/>
    <col min="8451" max="8451" width="83.5703125" style="3" customWidth="1"/>
    <col min="8452" max="8453" width="17.7109375" style="3" customWidth="1"/>
    <col min="8454" max="8455" width="17.5703125" style="3" customWidth="1"/>
    <col min="8456" max="8457" width="19.7109375" style="3" customWidth="1"/>
    <col min="8458" max="8459" width="17.140625" style="3" customWidth="1"/>
    <col min="8460" max="8460" width="19.28515625" style="3" customWidth="1"/>
    <col min="8461" max="8461" width="19.5703125" style="3" customWidth="1"/>
    <col min="8462" max="8462" width="18.42578125" style="3" customWidth="1"/>
    <col min="8463" max="8463" width="19.140625" style="3" customWidth="1"/>
    <col min="8464" max="8464" width="11.140625" style="3" customWidth="1"/>
    <col min="8465" max="8465" width="11.42578125" style="3" bestFit="1" customWidth="1"/>
    <col min="8466" max="8466" width="14.7109375" style="3" customWidth="1"/>
    <col min="8467" max="8705" width="9.140625" style="3"/>
    <col min="8706" max="8706" width="21.7109375" style="3" customWidth="1"/>
    <col min="8707" max="8707" width="83.5703125" style="3" customWidth="1"/>
    <col min="8708" max="8709" width="17.7109375" style="3" customWidth="1"/>
    <col min="8710" max="8711" width="17.5703125" style="3" customWidth="1"/>
    <col min="8712" max="8713" width="19.7109375" style="3" customWidth="1"/>
    <col min="8714" max="8715" width="17.140625" style="3" customWidth="1"/>
    <col min="8716" max="8716" width="19.28515625" style="3" customWidth="1"/>
    <col min="8717" max="8717" width="19.5703125" style="3" customWidth="1"/>
    <col min="8718" max="8718" width="18.42578125" style="3" customWidth="1"/>
    <col min="8719" max="8719" width="19.140625" style="3" customWidth="1"/>
    <col min="8720" max="8720" width="11.140625" style="3" customWidth="1"/>
    <col min="8721" max="8721" width="11.42578125" style="3" bestFit="1" customWidth="1"/>
    <col min="8722" max="8722" width="14.7109375" style="3" customWidth="1"/>
    <col min="8723" max="8961" width="9.140625" style="3"/>
    <col min="8962" max="8962" width="21.7109375" style="3" customWidth="1"/>
    <col min="8963" max="8963" width="83.5703125" style="3" customWidth="1"/>
    <col min="8964" max="8965" width="17.7109375" style="3" customWidth="1"/>
    <col min="8966" max="8967" width="17.5703125" style="3" customWidth="1"/>
    <col min="8968" max="8969" width="19.7109375" style="3" customWidth="1"/>
    <col min="8970" max="8971" width="17.140625" style="3" customWidth="1"/>
    <col min="8972" max="8972" width="19.28515625" style="3" customWidth="1"/>
    <col min="8973" max="8973" width="19.5703125" style="3" customWidth="1"/>
    <col min="8974" max="8974" width="18.42578125" style="3" customWidth="1"/>
    <col min="8975" max="8975" width="19.140625" style="3" customWidth="1"/>
    <col min="8976" max="8976" width="11.140625" style="3" customWidth="1"/>
    <col min="8977" max="8977" width="11.42578125" style="3" bestFit="1" customWidth="1"/>
    <col min="8978" max="8978" width="14.7109375" style="3" customWidth="1"/>
    <col min="8979" max="9217" width="9.140625" style="3"/>
    <col min="9218" max="9218" width="21.7109375" style="3" customWidth="1"/>
    <col min="9219" max="9219" width="83.5703125" style="3" customWidth="1"/>
    <col min="9220" max="9221" width="17.7109375" style="3" customWidth="1"/>
    <col min="9222" max="9223" width="17.5703125" style="3" customWidth="1"/>
    <col min="9224" max="9225" width="19.7109375" style="3" customWidth="1"/>
    <col min="9226" max="9227" width="17.140625" style="3" customWidth="1"/>
    <col min="9228" max="9228" width="19.28515625" style="3" customWidth="1"/>
    <col min="9229" max="9229" width="19.5703125" style="3" customWidth="1"/>
    <col min="9230" max="9230" width="18.42578125" style="3" customWidth="1"/>
    <col min="9231" max="9231" width="19.140625" style="3" customWidth="1"/>
    <col min="9232" max="9232" width="11.140625" style="3" customWidth="1"/>
    <col min="9233" max="9233" width="11.42578125" style="3" bestFit="1" customWidth="1"/>
    <col min="9234" max="9234" width="14.7109375" style="3" customWidth="1"/>
    <col min="9235" max="9473" width="9.140625" style="3"/>
    <col min="9474" max="9474" width="21.7109375" style="3" customWidth="1"/>
    <col min="9475" max="9475" width="83.5703125" style="3" customWidth="1"/>
    <col min="9476" max="9477" width="17.7109375" style="3" customWidth="1"/>
    <col min="9478" max="9479" width="17.5703125" style="3" customWidth="1"/>
    <col min="9480" max="9481" width="19.7109375" style="3" customWidth="1"/>
    <col min="9482" max="9483" width="17.140625" style="3" customWidth="1"/>
    <col min="9484" max="9484" width="19.28515625" style="3" customWidth="1"/>
    <col min="9485" max="9485" width="19.5703125" style="3" customWidth="1"/>
    <col min="9486" max="9486" width="18.42578125" style="3" customWidth="1"/>
    <col min="9487" max="9487" width="19.140625" style="3" customWidth="1"/>
    <col min="9488" max="9488" width="11.140625" style="3" customWidth="1"/>
    <col min="9489" max="9489" width="11.42578125" style="3" bestFit="1" customWidth="1"/>
    <col min="9490" max="9490" width="14.7109375" style="3" customWidth="1"/>
    <col min="9491" max="9729" width="9.140625" style="3"/>
    <col min="9730" max="9730" width="21.7109375" style="3" customWidth="1"/>
    <col min="9731" max="9731" width="83.5703125" style="3" customWidth="1"/>
    <col min="9732" max="9733" width="17.7109375" style="3" customWidth="1"/>
    <col min="9734" max="9735" width="17.5703125" style="3" customWidth="1"/>
    <col min="9736" max="9737" width="19.7109375" style="3" customWidth="1"/>
    <col min="9738" max="9739" width="17.140625" style="3" customWidth="1"/>
    <col min="9740" max="9740" width="19.28515625" style="3" customWidth="1"/>
    <col min="9741" max="9741" width="19.5703125" style="3" customWidth="1"/>
    <col min="9742" max="9742" width="18.42578125" style="3" customWidth="1"/>
    <col min="9743" max="9743" width="19.140625" style="3" customWidth="1"/>
    <col min="9744" max="9744" width="11.140625" style="3" customWidth="1"/>
    <col min="9745" max="9745" width="11.42578125" style="3" bestFit="1" customWidth="1"/>
    <col min="9746" max="9746" width="14.7109375" style="3" customWidth="1"/>
    <col min="9747" max="9985" width="9.140625" style="3"/>
    <col min="9986" max="9986" width="21.7109375" style="3" customWidth="1"/>
    <col min="9987" max="9987" width="83.5703125" style="3" customWidth="1"/>
    <col min="9988" max="9989" width="17.7109375" style="3" customWidth="1"/>
    <col min="9990" max="9991" width="17.5703125" style="3" customWidth="1"/>
    <col min="9992" max="9993" width="19.7109375" style="3" customWidth="1"/>
    <col min="9994" max="9995" width="17.140625" style="3" customWidth="1"/>
    <col min="9996" max="9996" width="19.28515625" style="3" customWidth="1"/>
    <col min="9997" max="9997" width="19.5703125" style="3" customWidth="1"/>
    <col min="9998" max="9998" width="18.42578125" style="3" customWidth="1"/>
    <col min="9999" max="9999" width="19.140625" style="3" customWidth="1"/>
    <col min="10000" max="10000" width="11.140625" style="3" customWidth="1"/>
    <col min="10001" max="10001" width="11.42578125" style="3" bestFit="1" customWidth="1"/>
    <col min="10002" max="10002" width="14.7109375" style="3" customWidth="1"/>
    <col min="10003" max="10241" width="9.140625" style="3"/>
    <col min="10242" max="10242" width="21.7109375" style="3" customWidth="1"/>
    <col min="10243" max="10243" width="83.5703125" style="3" customWidth="1"/>
    <col min="10244" max="10245" width="17.7109375" style="3" customWidth="1"/>
    <col min="10246" max="10247" width="17.5703125" style="3" customWidth="1"/>
    <col min="10248" max="10249" width="19.7109375" style="3" customWidth="1"/>
    <col min="10250" max="10251" width="17.140625" style="3" customWidth="1"/>
    <col min="10252" max="10252" width="19.28515625" style="3" customWidth="1"/>
    <col min="10253" max="10253" width="19.5703125" style="3" customWidth="1"/>
    <col min="10254" max="10254" width="18.42578125" style="3" customWidth="1"/>
    <col min="10255" max="10255" width="19.140625" style="3" customWidth="1"/>
    <col min="10256" max="10256" width="11.140625" style="3" customWidth="1"/>
    <col min="10257" max="10257" width="11.42578125" style="3" bestFit="1" customWidth="1"/>
    <col min="10258" max="10258" width="14.7109375" style="3" customWidth="1"/>
    <col min="10259" max="10497" width="9.140625" style="3"/>
    <col min="10498" max="10498" width="21.7109375" style="3" customWidth="1"/>
    <col min="10499" max="10499" width="83.5703125" style="3" customWidth="1"/>
    <col min="10500" max="10501" width="17.7109375" style="3" customWidth="1"/>
    <col min="10502" max="10503" width="17.5703125" style="3" customWidth="1"/>
    <col min="10504" max="10505" width="19.7109375" style="3" customWidth="1"/>
    <col min="10506" max="10507" width="17.140625" style="3" customWidth="1"/>
    <col min="10508" max="10508" width="19.28515625" style="3" customWidth="1"/>
    <col min="10509" max="10509" width="19.5703125" style="3" customWidth="1"/>
    <col min="10510" max="10510" width="18.42578125" style="3" customWidth="1"/>
    <col min="10511" max="10511" width="19.140625" style="3" customWidth="1"/>
    <col min="10512" max="10512" width="11.140625" style="3" customWidth="1"/>
    <col min="10513" max="10513" width="11.42578125" style="3" bestFit="1" customWidth="1"/>
    <col min="10514" max="10514" width="14.7109375" style="3" customWidth="1"/>
    <col min="10515" max="10753" width="9.140625" style="3"/>
    <col min="10754" max="10754" width="21.7109375" style="3" customWidth="1"/>
    <col min="10755" max="10755" width="83.5703125" style="3" customWidth="1"/>
    <col min="10756" max="10757" width="17.7109375" style="3" customWidth="1"/>
    <col min="10758" max="10759" width="17.5703125" style="3" customWidth="1"/>
    <col min="10760" max="10761" width="19.7109375" style="3" customWidth="1"/>
    <col min="10762" max="10763" width="17.140625" style="3" customWidth="1"/>
    <col min="10764" max="10764" width="19.28515625" style="3" customWidth="1"/>
    <col min="10765" max="10765" width="19.5703125" style="3" customWidth="1"/>
    <col min="10766" max="10766" width="18.42578125" style="3" customWidth="1"/>
    <col min="10767" max="10767" width="19.140625" style="3" customWidth="1"/>
    <col min="10768" max="10768" width="11.140625" style="3" customWidth="1"/>
    <col min="10769" max="10769" width="11.42578125" style="3" bestFit="1" customWidth="1"/>
    <col min="10770" max="10770" width="14.7109375" style="3" customWidth="1"/>
    <col min="10771" max="11009" width="9.140625" style="3"/>
    <col min="11010" max="11010" width="21.7109375" style="3" customWidth="1"/>
    <col min="11011" max="11011" width="83.5703125" style="3" customWidth="1"/>
    <col min="11012" max="11013" width="17.7109375" style="3" customWidth="1"/>
    <col min="11014" max="11015" width="17.5703125" style="3" customWidth="1"/>
    <col min="11016" max="11017" width="19.7109375" style="3" customWidth="1"/>
    <col min="11018" max="11019" width="17.140625" style="3" customWidth="1"/>
    <col min="11020" max="11020" width="19.28515625" style="3" customWidth="1"/>
    <col min="11021" max="11021" width="19.5703125" style="3" customWidth="1"/>
    <col min="11022" max="11022" width="18.42578125" style="3" customWidth="1"/>
    <col min="11023" max="11023" width="19.140625" style="3" customWidth="1"/>
    <col min="11024" max="11024" width="11.140625" style="3" customWidth="1"/>
    <col min="11025" max="11025" width="11.42578125" style="3" bestFit="1" customWidth="1"/>
    <col min="11026" max="11026" width="14.7109375" style="3" customWidth="1"/>
    <col min="11027" max="11265" width="9.140625" style="3"/>
    <col min="11266" max="11266" width="21.7109375" style="3" customWidth="1"/>
    <col min="11267" max="11267" width="83.5703125" style="3" customWidth="1"/>
    <col min="11268" max="11269" width="17.7109375" style="3" customWidth="1"/>
    <col min="11270" max="11271" width="17.5703125" style="3" customWidth="1"/>
    <col min="11272" max="11273" width="19.7109375" style="3" customWidth="1"/>
    <col min="11274" max="11275" width="17.140625" style="3" customWidth="1"/>
    <col min="11276" max="11276" width="19.28515625" style="3" customWidth="1"/>
    <col min="11277" max="11277" width="19.5703125" style="3" customWidth="1"/>
    <col min="11278" max="11278" width="18.42578125" style="3" customWidth="1"/>
    <col min="11279" max="11279" width="19.140625" style="3" customWidth="1"/>
    <col min="11280" max="11280" width="11.140625" style="3" customWidth="1"/>
    <col min="11281" max="11281" width="11.42578125" style="3" bestFit="1" customWidth="1"/>
    <col min="11282" max="11282" width="14.7109375" style="3" customWidth="1"/>
    <col min="11283" max="11521" width="9.140625" style="3"/>
    <col min="11522" max="11522" width="21.7109375" style="3" customWidth="1"/>
    <col min="11523" max="11523" width="83.5703125" style="3" customWidth="1"/>
    <col min="11524" max="11525" width="17.7109375" style="3" customWidth="1"/>
    <col min="11526" max="11527" width="17.5703125" style="3" customWidth="1"/>
    <col min="11528" max="11529" width="19.7109375" style="3" customWidth="1"/>
    <col min="11530" max="11531" width="17.140625" style="3" customWidth="1"/>
    <col min="11532" max="11532" width="19.28515625" style="3" customWidth="1"/>
    <col min="11533" max="11533" width="19.5703125" style="3" customWidth="1"/>
    <col min="11534" max="11534" width="18.42578125" style="3" customWidth="1"/>
    <col min="11535" max="11535" width="19.140625" style="3" customWidth="1"/>
    <col min="11536" max="11536" width="11.140625" style="3" customWidth="1"/>
    <col min="11537" max="11537" width="11.42578125" style="3" bestFit="1" customWidth="1"/>
    <col min="11538" max="11538" width="14.7109375" style="3" customWidth="1"/>
    <col min="11539" max="11777" width="9.140625" style="3"/>
    <col min="11778" max="11778" width="21.7109375" style="3" customWidth="1"/>
    <col min="11779" max="11779" width="83.5703125" style="3" customWidth="1"/>
    <col min="11780" max="11781" width="17.7109375" style="3" customWidth="1"/>
    <col min="11782" max="11783" width="17.5703125" style="3" customWidth="1"/>
    <col min="11784" max="11785" width="19.7109375" style="3" customWidth="1"/>
    <col min="11786" max="11787" width="17.140625" style="3" customWidth="1"/>
    <col min="11788" max="11788" width="19.28515625" style="3" customWidth="1"/>
    <col min="11789" max="11789" width="19.5703125" style="3" customWidth="1"/>
    <col min="11790" max="11790" width="18.42578125" style="3" customWidth="1"/>
    <col min="11791" max="11791" width="19.140625" style="3" customWidth="1"/>
    <col min="11792" max="11792" width="11.140625" style="3" customWidth="1"/>
    <col min="11793" max="11793" width="11.42578125" style="3" bestFit="1" customWidth="1"/>
    <col min="11794" max="11794" width="14.7109375" style="3" customWidth="1"/>
    <col min="11795" max="12033" width="9.140625" style="3"/>
    <col min="12034" max="12034" width="21.7109375" style="3" customWidth="1"/>
    <col min="12035" max="12035" width="83.5703125" style="3" customWidth="1"/>
    <col min="12036" max="12037" width="17.7109375" style="3" customWidth="1"/>
    <col min="12038" max="12039" width="17.5703125" style="3" customWidth="1"/>
    <col min="12040" max="12041" width="19.7109375" style="3" customWidth="1"/>
    <col min="12042" max="12043" width="17.140625" style="3" customWidth="1"/>
    <col min="12044" max="12044" width="19.28515625" style="3" customWidth="1"/>
    <col min="12045" max="12045" width="19.5703125" style="3" customWidth="1"/>
    <col min="12046" max="12046" width="18.42578125" style="3" customWidth="1"/>
    <col min="12047" max="12047" width="19.140625" style="3" customWidth="1"/>
    <col min="12048" max="12048" width="11.140625" style="3" customWidth="1"/>
    <col min="12049" max="12049" width="11.42578125" style="3" bestFit="1" customWidth="1"/>
    <col min="12050" max="12050" width="14.7109375" style="3" customWidth="1"/>
    <col min="12051" max="12289" width="9.140625" style="3"/>
    <col min="12290" max="12290" width="21.7109375" style="3" customWidth="1"/>
    <col min="12291" max="12291" width="83.5703125" style="3" customWidth="1"/>
    <col min="12292" max="12293" width="17.7109375" style="3" customWidth="1"/>
    <col min="12294" max="12295" width="17.5703125" style="3" customWidth="1"/>
    <col min="12296" max="12297" width="19.7109375" style="3" customWidth="1"/>
    <col min="12298" max="12299" width="17.140625" style="3" customWidth="1"/>
    <col min="12300" max="12300" width="19.28515625" style="3" customWidth="1"/>
    <col min="12301" max="12301" width="19.5703125" style="3" customWidth="1"/>
    <col min="12302" max="12302" width="18.42578125" style="3" customWidth="1"/>
    <col min="12303" max="12303" width="19.140625" style="3" customWidth="1"/>
    <col min="12304" max="12304" width="11.140625" style="3" customWidth="1"/>
    <col min="12305" max="12305" width="11.42578125" style="3" bestFit="1" customWidth="1"/>
    <col min="12306" max="12306" width="14.7109375" style="3" customWidth="1"/>
    <col min="12307" max="12545" width="9.140625" style="3"/>
    <col min="12546" max="12546" width="21.7109375" style="3" customWidth="1"/>
    <col min="12547" max="12547" width="83.5703125" style="3" customWidth="1"/>
    <col min="12548" max="12549" width="17.7109375" style="3" customWidth="1"/>
    <col min="12550" max="12551" width="17.5703125" style="3" customWidth="1"/>
    <col min="12552" max="12553" width="19.7109375" style="3" customWidth="1"/>
    <col min="12554" max="12555" width="17.140625" style="3" customWidth="1"/>
    <col min="12556" max="12556" width="19.28515625" style="3" customWidth="1"/>
    <col min="12557" max="12557" width="19.5703125" style="3" customWidth="1"/>
    <col min="12558" max="12558" width="18.42578125" style="3" customWidth="1"/>
    <col min="12559" max="12559" width="19.140625" style="3" customWidth="1"/>
    <col min="12560" max="12560" width="11.140625" style="3" customWidth="1"/>
    <col min="12561" max="12561" width="11.42578125" style="3" bestFit="1" customWidth="1"/>
    <col min="12562" max="12562" width="14.7109375" style="3" customWidth="1"/>
    <col min="12563" max="12801" width="9.140625" style="3"/>
    <col min="12802" max="12802" width="21.7109375" style="3" customWidth="1"/>
    <col min="12803" max="12803" width="83.5703125" style="3" customWidth="1"/>
    <col min="12804" max="12805" width="17.7109375" style="3" customWidth="1"/>
    <col min="12806" max="12807" width="17.5703125" style="3" customWidth="1"/>
    <col min="12808" max="12809" width="19.7109375" style="3" customWidth="1"/>
    <col min="12810" max="12811" width="17.140625" style="3" customWidth="1"/>
    <col min="12812" max="12812" width="19.28515625" style="3" customWidth="1"/>
    <col min="12813" max="12813" width="19.5703125" style="3" customWidth="1"/>
    <col min="12814" max="12814" width="18.42578125" style="3" customWidth="1"/>
    <col min="12815" max="12815" width="19.140625" style="3" customWidth="1"/>
    <col min="12816" max="12816" width="11.140625" style="3" customWidth="1"/>
    <col min="12817" max="12817" width="11.42578125" style="3" bestFit="1" customWidth="1"/>
    <col min="12818" max="12818" width="14.7109375" style="3" customWidth="1"/>
    <col min="12819" max="13057" width="9.140625" style="3"/>
    <col min="13058" max="13058" width="21.7109375" style="3" customWidth="1"/>
    <col min="13059" max="13059" width="83.5703125" style="3" customWidth="1"/>
    <col min="13060" max="13061" width="17.7109375" style="3" customWidth="1"/>
    <col min="13062" max="13063" width="17.5703125" style="3" customWidth="1"/>
    <col min="13064" max="13065" width="19.7109375" style="3" customWidth="1"/>
    <col min="13066" max="13067" width="17.140625" style="3" customWidth="1"/>
    <col min="13068" max="13068" width="19.28515625" style="3" customWidth="1"/>
    <col min="13069" max="13069" width="19.5703125" style="3" customWidth="1"/>
    <col min="13070" max="13070" width="18.42578125" style="3" customWidth="1"/>
    <col min="13071" max="13071" width="19.140625" style="3" customWidth="1"/>
    <col min="13072" max="13072" width="11.140625" style="3" customWidth="1"/>
    <col min="13073" max="13073" width="11.42578125" style="3" bestFit="1" customWidth="1"/>
    <col min="13074" max="13074" width="14.7109375" style="3" customWidth="1"/>
    <col min="13075" max="13313" width="9.140625" style="3"/>
    <col min="13314" max="13314" width="21.7109375" style="3" customWidth="1"/>
    <col min="13315" max="13315" width="83.5703125" style="3" customWidth="1"/>
    <col min="13316" max="13317" width="17.7109375" style="3" customWidth="1"/>
    <col min="13318" max="13319" width="17.5703125" style="3" customWidth="1"/>
    <col min="13320" max="13321" width="19.7109375" style="3" customWidth="1"/>
    <col min="13322" max="13323" width="17.140625" style="3" customWidth="1"/>
    <col min="13324" max="13324" width="19.28515625" style="3" customWidth="1"/>
    <col min="13325" max="13325" width="19.5703125" style="3" customWidth="1"/>
    <col min="13326" max="13326" width="18.42578125" style="3" customWidth="1"/>
    <col min="13327" max="13327" width="19.140625" style="3" customWidth="1"/>
    <col min="13328" max="13328" width="11.140625" style="3" customWidth="1"/>
    <col min="13329" max="13329" width="11.42578125" style="3" bestFit="1" customWidth="1"/>
    <col min="13330" max="13330" width="14.7109375" style="3" customWidth="1"/>
    <col min="13331" max="13569" width="9.140625" style="3"/>
    <col min="13570" max="13570" width="21.7109375" style="3" customWidth="1"/>
    <col min="13571" max="13571" width="83.5703125" style="3" customWidth="1"/>
    <col min="13572" max="13573" width="17.7109375" style="3" customWidth="1"/>
    <col min="13574" max="13575" width="17.5703125" style="3" customWidth="1"/>
    <col min="13576" max="13577" width="19.7109375" style="3" customWidth="1"/>
    <col min="13578" max="13579" width="17.140625" style="3" customWidth="1"/>
    <col min="13580" max="13580" width="19.28515625" style="3" customWidth="1"/>
    <col min="13581" max="13581" width="19.5703125" style="3" customWidth="1"/>
    <col min="13582" max="13582" width="18.42578125" style="3" customWidth="1"/>
    <col min="13583" max="13583" width="19.140625" style="3" customWidth="1"/>
    <col min="13584" max="13584" width="11.140625" style="3" customWidth="1"/>
    <col min="13585" max="13585" width="11.42578125" style="3" bestFit="1" customWidth="1"/>
    <col min="13586" max="13586" width="14.7109375" style="3" customWidth="1"/>
    <col min="13587" max="13825" width="9.140625" style="3"/>
    <col min="13826" max="13826" width="21.7109375" style="3" customWidth="1"/>
    <col min="13827" max="13827" width="83.5703125" style="3" customWidth="1"/>
    <col min="13828" max="13829" width="17.7109375" style="3" customWidth="1"/>
    <col min="13830" max="13831" width="17.5703125" style="3" customWidth="1"/>
    <col min="13832" max="13833" width="19.7109375" style="3" customWidth="1"/>
    <col min="13834" max="13835" width="17.140625" style="3" customWidth="1"/>
    <col min="13836" max="13836" width="19.28515625" style="3" customWidth="1"/>
    <col min="13837" max="13837" width="19.5703125" style="3" customWidth="1"/>
    <col min="13838" max="13838" width="18.42578125" style="3" customWidth="1"/>
    <col min="13839" max="13839" width="19.140625" style="3" customWidth="1"/>
    <col min="13840" max="13840" width="11.140625" style="3" customWidth="1"/>
    <col min="13841" max="13841" width="11.42578125" style="3" bestFit="1" customWidth="1"/>
    <col min="13842" max="13842" width="14.7109375" style="3" customWidth="1"/>
    <col min="13843" max="14081" width="9.140625" style="3"/>
    <col min="14082" max="14082" width="21.7109375" style="3" customWidth="1"/>
    <col min="14083" max="14083" width="83.5703125" style="3" customWidth="1"/>
    <col min="14084" max="14085" width="17.7109375" style="3" customWidth="1"/>
    <col min="14086" max="14087" width="17.5703125" style="3" customWidth="1"/>
    <col min="14088" max="14089" width="19.7109375" style="3" customWidth="1"/>
    <col min="14090" max="14091" width="17.140625" style="3" customWidth="1"/>
    <col min="14092" max="14092" width="19.28515625" style="3" customWidth="1"/>
    <col min="14093" max="14093" width="19.5703125" style="3" customWidth="1"/>
    <col min="14094" max="14094" width="18.42578125" style="3" customWidth="1"/>
    <col min="14095" max="14095" width="19.140625" style="3" customWidth="1"/>
    <col min="14096" max="14096" width="11.140625" style="3" customWidth="1"/>
    <col min="14097" max="14097" width="11.42578125" style="3" bestFit="1" customWidth="1"/>
    <col min="14098" max="14098" width="14.7109375" style="3" customWidth="1"/>
    <col min="14099" max="14337" width="9.140625" style="3"/>
    <col min="14338" max="14338" width="21.7109375" style="3" customWidth="1"/>
    <col min="14339" max="14339" width="83.5703125" style="3" customWidth="1"/>
    <col min="14340" max="14341" width="17.7109375" style="3" customWidth="1"/>
    <col min="14342" max="14343" width="17.5703125" style="3" customWidth="1"/>
    <col min="14344" max="14345" width="19.7109375" style="3" customWidth="1"/>
    <col min="14346" max="14347" width="17.140625" style="3" customWidth="1"/>
    <col min="14348" max="14348" width="19.28515625" style="3" customWidth="1"/>
    <col min="14349" max="14349" width="19.5703125" style="3" customWidth="1"/>
    <col min="14350" max="14350" width="18.42578125" style="3" customWidth="1"/>
    <col min="14351" max="14351" width="19.140625" style="3" customWidth="1"/>
    <col min="14352" max="14352" width="11.140625" style="3" customWidth="1"/>
    <col min="14353" max="14353" width="11.42578125" style="3" bestFit="1" customWidth="1"/>
    <col min="14354" max="14354" width="14.7109375" style="3" customWidth="1"/>
    <col min="14355" max="14593" width="9.140625" style="3"/>
    <col min="14594" max="14594" width="21.7109375" style="3" customWidth="1"/>
    <col min="14595" max="14595" width="83.5703125" style="3" customWidth="1"/>
    <col min="14596" max="14597" width="17.7109375" style="3" customWidth="1"/>
    <col min="14598" max="14599" width="17.5703125" style="3" customWidth="1"/>
    <col min="14600" max="14601" width="19.7109375" style="3" customWidth="1"/>
    <col min="14602" max="14603" width="17.140625" style="3" customWidth="1"/>
    <col min="14604" max="14604" width="19.28515625" style="3" customWidth="1"/>
    <col min="14605" max="14605" width="19.5703125" style="3" customWidth="1"/>
    <col min="14606" max="14606" width="18.42578125" style="3" customWidth="1"/>
    <col min="14607" max="14607" width="19.140625" style="3" customWidth="1"/>
    <col min="14608" max="14608" width="11.140625" style="3" customWidth="1"/>
    <col min="14609" max="14609" width="11.42578125" style="3" bestFit="1" customWidth="1"/>
    <col min="14610" max="14610" width="14.7109375" style="3" customWidth="1"/>
    <col min="14611" max="14849" width="9.140625" style="3"/>
    <col min="14850" max="14850" width="21.7109375" style="3" customWidth="1"/>
    <col min="14851" max="14851" width="83.5703125" style="3" customWidth="1"/>
    <col min="14852" max="14853" width="17.7109375" style="3" customWidth="1"/>
    <col min="14854" max="14855" width="17.5703125" style="3" customWidth="1"/>
    <col min="14856" max="14857" width="19.7109375" style="3" customWidth="1"/>
    <col min="14858" max="14859" width="17.140625" style="3" customWidth="1"/>
    <col min="14860" max="14860" width="19.28515625" style="3" customWidth="1"/>
    <col min="14861" max="14861" width="19.5703125" style="3" customWidth="1"/>
    <col min="14862" max="14862" width="18.42578125" style="3" customWidth="1"/>
    <col min="14863" max="14863" width="19.140625" style="3" customWidth="1"/>
    <col min="14864" max="14864" width="11.140625" style="3" customWidth="1"/>
    <col min="14865" max="14865" width="11.42578125" style="3" bestFit="1" customWidth="1"/>
    <col min="14866" max="14866" width="14.7109375" style="3" customWidth="1"/>
    <col min="14867" max="15105" width="9.140625" style="3"/>
    <col min="15106" max="15106" width="21.7109375" style="3" customWidth="1"/>
    <col min="15107" max="15107" width="83.5703125" style="3" customWidth="1"/>
    <col min="15108" max="15109" width="17.7109375" style="3" customWidth="1"/>
    <col min="15110" max="15111" width="17.5703125" style="3" customWidth="1"/>
    <col min="15112" max="15113" width="19.7109375" style="3" customWidth="1"/>
    <col min="15114" max="15115" width="17.140625" style="3" customWidth="1"/>
    <col min="15116" max="15116" width="19.28515625" style="3" customWidth="1"/>
    <col min="15117" max="15117" width="19.5703125" style="3" customWidth="1"/>
    <col min="15118" max="15118" width="18.42578125" style="3" customWidth="1"/>
    <col min="15119" max="15119" width="19.140625" style="3" customWidth="1"/>
    <col min="15120" max="15120" width="11.140625" style="3" customWidth="1"/>
    <col min="15121" max="15121" width="11.42578125" style="3" bestFit="1" customWidth="1"/>
    <col min="15122" max="15122" width="14.7109375" style="3" customWidth="1"/>
    <col min="15123" max="15361" width="9.140625" style="3"/>
    <col min="15362" max="15362" width="21.7109375" style="3" customWidth="1"/>
    <col min="15363" max="15363" width="83.5703125" style="3" customWidth="1"/>
    <col min="15364" max="15365" width="17.7109375" style="3" customWidth="1"/>
    <col min="15366" max="15367" width="17.5703125" style="3" customWidth="1"/>
    <col min="15368" max="15369" width="19.7109375" style="3" customWidth="1"/>
    <col min="15370" max="15371" width="17.140625" style="3" customWidth="1"/>
    <col min="15372" max="15372" width="19.28515625" style="3" customWidth="1"/>
    <col min="15373" max="15373" width="19.5703125" style="3" customWidth="1"/>
    <col min="15374" max="15374" width="18.42578125" style="3" customWidth="1"/>
    <col min="15375" max="15375" width="19.140625" style="3" customWidth="1"/>
    <col min="15376" max="15376" width="11.140625" style="3" customWidth="1"/>
    <col min="15377" max="15377" width="11.42578125" style="3" bestFit="1" customWidth="1"/>
    <col min="15378" max="15378" width="14.7109375" style="3" customWidth="1"/>
    <col min="15379" max="15617" width="9.140625" style="3"/>
    <col min="15618" max="15618" width="21.7109375" style="3" customWidth="1"/>
    <col min="15619" max="15619" width="83.5703125" style="3" customWidth="1"/>
    <col min="15620" max="15621" width="17.7109375" style="3" customWidth="1"/>
    <col min="15622" max="15623" width="17.5703125" style="3" customWidth="1"/>
    <col min="15624" max="15625" width="19.7109375" style="3" customWidth="1"/>
    <col min="15626" max="15627" width="17.140625" style="3" customWidth="1"/>
    <col min="15628" max="15628" width="19.28515625" style="3" customWidth="1"/>
    <col min="15629" max="15629" width="19.5703125" style="3" customWidth="1"/>
    <col min="15630" max="15630" width="18.42578125" style="3" customWidth="1"/>
    <col min="15631" max="15631" width="19.140625" style="3" customWidth="1"/>
    <col min="15632" max="15632" width="11.140625" style="3" customWidth="1"/>
    <col min="15633" max="15633" width="11.42578125" style="3" bestFit="1" customWidth="1"/>
    <col min="15634" max="15634" width="14.7109375" style="3" customWidth="1"/>
    <col min="15635" max="15873" width="9.140625" style="3"/>
    <col min="15874" max="15874" width="21.7109375" style="3" customWidth="1"/>
    <col min="15875" max="15875" width="83.5703125" style="3" customWidth="1"/>
    <col min="15876" max="15877" width="17.7109375" style="3" customWidth="1"/>
    <col min="15878" max="15879" width="17.5703125" style="3" customWidth="1"/>
    <col min="15880" max="15881" width="19.7109375" style="3" customWidth="1"/>
    <col min="15882" max="15883" width="17.140625" style="3" customWidth="1"/>
    <col min="15884" max="15884" width="19.28515625" style="3" customWidth="1"/>
    <col min="15885" max="15885" width="19.5703125" style="3" customWidth="1"/>
    <col min="15886" max="15886" width="18.42578125" style="3" customWidth="1"/>
    <col min="15887" max="15887" width="19.140625" style="3" customWidth="1"/>
    <col min="15888" max="15888" width="11.140625" style="3" customWidth="1"/>
    <col min="15889" max="15889" width="11.42578125" style="3" bestFit="1" customWidth="1"/>
    <col min="15890" max="15890" width="14.7109375" style="3" customWidth="1"/>
    <col min="15891" max="16129" width="9.140625" style="3"/>
    <col min="16130" max="16130" width="21.7109375" style="3" customWidth="1"/>
    <col min="16131" max="16131" width="83.5703125" style="3" customWidth="1"/>
    <col min="16132" max="16133" width="17.7109375" style="3" customWidth="1"/>
    <col min="16134" max="16135" width="17.5703125" style="3" customWidth="1"/>
    <col min="16136" max="16137" width="19.7109375" style="3" customWidth="1"/>
    <col min="16138" max="16139" width="17.140625" style="3" customWidth="1"/>
    <col min="16140" max="16140" width="19.28515625" style="3" customWidth="1"/>
    <col min="16141" max="16141" width="19.5703125" style="3" customWidth="1"/>
    <col min="16142" max="16142" width="18.42578125" style="3" customWidth="1"/>
    <col min="16143" max="16143" width="19.140625" style="3" customWidth="1"/>
    <col min="16144" max="16144" width="11.140625" style="3" customWidth="1"/>
    <col min="16145" max="16145" width="11.42578125" style="3" bestFit="1" customWidth="1"/>
    <col min="16146" max="16146" width="14.7109375" style="3" customWidth="1"/>
    <col min="16147" max="16384" width="9.140625" style="3"/>
  </cols>
  <sheetData>
    <row r="1" spans="2:18" s="61" customFormat="1" ht="23.25" customHeight="1" x14ac:dyDescent="0.2">
      <c r="C1" s="116"/>
      <c r="D1" s="116"/>
      <c r="E1" s="59"/>
      <c r="F1" s="59"/>
      <c r="G1" s="59"/>
      <c r="H1" s="59"/>
      <c r="I1" s="107" t="s">
        <v>119</v>
      </c>
      <c r="J1" s="107"/>
      <c r="K1" s="107"/>
      <c r="L1" s="69"/>
      <c r="M1" s="60"/>
      <c r="N1" s="60"/>
    </row>
    <row r="2" spans="2:18" s="61" customFormat="1" ht="29.25" customHeight="1" x14ac:dyDescent="0.2">
      <c r="C2" s="59"/>
      <c r="D2" s="59"/>
      <c r="E2" s="59"/>
      <c r="F2" s="59"/>
      <c r="G2" s="59"/>
      <c r="I2" s="105" t="str">
        <f>'Структура постач.'!$I$2</f>
        <v>до рішення виконавчого комітету міської ради</v>
      </c>
      <c r="J2" s="105"/>
      <c r="K2" s="105"/>
      <c r="L2" s="63"/>
    </row>
    <row r="3" spans="2:18" s="61" customFormat="1" ht="21" customHeight="1" x14ac:dyDescent="0.2">
      <c r="C3" s="59"/>
      <c r="D3" s="59"/>
      <c r="E3" s="59"/>
      <c r="F3" s="59"/>
      <c r="G3" s="59"/>
      <c r="H3" s="59"/>
      <c r="I3" s="105" t="s">
        <v>127</v>
      </c>
      <c r="J3" s="106"/>
      <c r="K3" s="106"/>
      <c r="L3" s="63"/>
    </row>
    <row r="4" spans="2:18" s="61" customFormat="1" ht="21" customHeight="1" x14ac:dyDescent="0.2">
      <c r="C4" s="59"/>
      <c r="D4" s="59"/>
      <c r="E4" s="59"/>
      <c r="F4" s="59"/>
      <c r="G4" s="59"/>
      <c r="H4" s="59"/>
      <c r="I4" s="63"/>
      <c r="J4" s="64"/>
      <c r="K4" s="64"/>
      <c r="L4" s="63"/>
    </row>
    <row r="5" spans="2:18" s="62" customFormat="1" ht="42" customHeight="1" x14ac:dyDescent="0.3">
      <c r="B5" s="108" t="s">
        <v>116</v>
      </c>
      <c r="C5" s="109"/>
      <c r="D5" s="109"/>
      <c r="E5" s="109"/>
      <c r="F5" s="109"/>
      <c r="G5" s="109"/>
      <c r="H5" s="109"/>
      <c r="I5" s="109"/>
      <c r="J5" s="109"/>
      <c r="K5" s="110"/>
      <c r="L5" s="68"/>
    </row>
    <row r="6" spans="2:18" s="62" customFormat="1" ht="59.25" customHeight="1" x14ac:dyDescent="0.3">
      <c r="B6" s="108" t="s">
        <v>125</v>
      </c>
      <c r="C6" s="109"/>
      <c r="D6" s="109"/>
      <c r="E6" s="109"/>
      <c r="F6" s="109"/>
      <c r="G6" s="109"/>
      <c r="H6" s="109"/>
      <c r="I6" s="109"/>
      <c r="J6" s="109"/>
      <c r="K6" s="111"/>
      <c r="L6" s="68"/>
    </row>
    <row r="7" spans="2:18" ht="15.75" customHeight="1" x14ac:dyDescent="0.3">
      <c r="B7" s="112"/>
      <c r="C7" s="112"/>
      <c r="D7" s="112"/>
      <c r="E7" s="112"/>
      <c r="F7" s="112"/>
      <c r="G7" s="112"/>
      <c r="H7" s="112"/>
      <c r="I7" s="112"/>
      <c r="J7" s="112"/>
      <c r="K7" s="112"/>
      <c r="L7" s="112"/>
      <c r="M7" s="5"/>
    </row>
    <row r="8" spans="2:18" ht="15.75" customHeight="1" x14ac:dyDescent="0.35">
      <c r="B8" s="5"/>
      <c r="C8" s="5"/>
      <c r="D8" s="5"/>
      <c r="E8" s="5"/>
      <c r="F8" s="5"/>
      <c r="G8" s="5"/>
      <c r="H8" s="5"/>
      <c r="I8" s="5"/>
      <c r="J8" s="28"/>
      <c r="K8" s="28"/>
      <c r="L8" s="38"/>
      <c r="M8" s="38"/>
      <c r="N8" s="34"/>
    </row>
    <row r="9" spans="2:18" ht="51" customHeight="1" x14ac:dyDescent="0.25">
      <c r="B9" s="113" t="s">
        <v>0</v>
      </c>
      <c r="C9" s="113" t="s">
        <v>1</v>
      </c>
      <c r="D9" s="101" t="s">
        <v>74</v>
      </c>
      <c r="E9" s="102"/>
      <c r="F9" s="103" t="s">
        <v>2</v>
      </c>
      <c r="G9" s="104"/>
      <c r="H9" s="103" t="s">
        <v>3</v>
      </c>
      <c r="I9" s="104"/>
      <c r="J9" s="103" t="s">
        <v>77</v>
      </c>
      <c r="K9" s="104"/>
      <c r="L9" s="114" t="s">
        <v>78</v>
      </c>
      <c r="M9" s="115"/>
      <c r="N9" s="39"/>
    </row>
    <row r="10" spans="2:18" ht="33" customHeight="1" x14ac:dyDescent="0.35">
      <c r="B10" s="113"/>
      <c r="C10" s="113"/>
      <c r="D10" s="65" t="s">
        <v>5</v>
      </c>
      <c r="E10" s="65" t="s">
        <v>6</v>
      </c>
      <c r="F10" s="65" t="s">
        <v>5</v>
      </c>
      <c r="G10" s="65" t="s">
        <v>6</v>
      </c>
      <c r="H10" s="65" t="s">
        <v>5</v>
      </c>
      <c r="I10" s="65" t="s">
        <v>6</v>
      </c>
      <c r="J10" s="65" t="s">
        <v>5</v>
      </c>
      <c r="K10" s="65" t="s">
        <v>6</v>
      </c>
      <c r="L10" s="9" t="s">
        <v>5</v>
      </c>
      <c r="M10" s="9" t="s">
        <v>6</v>
      </c>
      <c r="P10" s="8"/>
      <c r="Q10" s="8"/>
    </row>
    <row r="11" spans="2:18" s="61" customFormat="1" ht="12.75" customHeight="1" x14ac:dyDescent="0.2">
      <c r="B11" s="65">
        <v>1</v>
      </c>
      <c r="C11" s="65">
        <v>2</v>
      </c>
      <c r="D11" s="65">
        <v>3</v>
      </c>
      <c r="E11" s="65">
        <v>4</v>
      </c>
      <c r="F11" s="65">
        <v>5</v>
      </c>
      <c r="G11" s="65">
        <v>6</v>
      </c>
      <c r="H11" s="65">
        <v>3</v>
      </c>
      <c r="I11" s="65">
        <v>4</v>
      </c>
      <c r="J11" s="65">
        <v>5</v>
      </c>
      <c r="K11" s="65">
        <v>6</v>
      </c>
      <c r="L11" s="65">
        <v>11</v>
      </c>
      <c r="M11" s="65">
        <v>12</v>
      </c>
      <c r="N11" s="66"/>
      <c r="O11" s="66"/>
      <c r="P11" s="66"/>
      <c r="Q11" s="66"/>
    </row>
    <row r="12" spans="2:18" ht="17.25" customHeight="1" x14ac:dyDescent="0.3">
      <c r="B12" s="47">
        <v>1</v>
      </c>
      <c r="C12" s="48" t="s">
        <v>79</v>
      </c>
      <c r="D12" s="49">
        <f>D14+D19+D20+D24</f>
        <v>4935.43</v>
      </c>
      <c r="E12" s="49">
        <f>D12/D47*1000</f>
        <v>103.8438879467423</v>
      </c>
      <c r="F12" s="49">
        <f>F14+F19+F20+F24</f>
        <v>2158.942</v>
      </c>
      <c r="G12" s="49">
        <f>F12/F47*1000</f>
        <v>103.84421506286616</v>
      </c>
      <c r="H12" s="49">
        <f>H14+H19+H20+H24</f>
        <v>2481.6200000000003</v>
      </c>
      <c r="I12" s="49">
        <f>H12/H47*1000</f>
        <v>103.84394409645493</v>
      </c>
      <c r="J12" s="49">
        <f>J14+J19+J20+J24</f>
        <v>294.87600000000003</v>
      </c>
      <c r="K12" s="49">
        <f>J12/J47*1000</f>
        <v>103.84383771010809</v>
      </c>
      <c r="L12" s="12">
        <f>L14+L19+L20+L24</f>
        <v>0</v>
      </c>
      <c r="M12" s="12">
        <f>M14+M19+M20+M24</f>
        <v>0</v>
      </c>
      <c r="N12" s="29"/>
      <c r="O12" s="8"/>
      <c r="P12" s="13"/>
      <c r="Q12" s="13"/>
      <c r="R12" s="14"/>
    </row>
    <row r="13" spans="2:18" ht="17.25" hidden="1" customHeight="1" x14ac:dyDescent="0.35">
      <c r="B13" s="51"/>
      <c r="C13" s="52" t="s">
        <v>80</v>
      </c>
      <c r="D13" s="53">
        <f>D14+D19+D20</f>
        <v>4772.2700000000004</v>
      </c>
      <c r="E13" s="49" t="e">
        <f>D13/#REF!*1000</f>
        <v>#REF!</v>
      </c>
      <c r="F13" s="53">
        <f>F14+F19+F20</f>
        <v>2087.5700000000002</v>
      </c>
      <c r="G13" s="49" t="e">
        <f>F13/#REF!*1000</f>
        <v>#REF!</v>
      </c>
      <c r="H13" s="53">
        <f>H14+H19+H20</f>
        <v>2399.5800000000004</v>
      </c>
      <c r="I13" s="49" t="e">
        <f>H13/#REF!*1000</f>
        <v>#REF!</v>
      </c>
      <c r="J13" s="53">
        <f>J14+J19+J20</f>
        <v>285.12800000000004</v>
      </c>
      <c r="K13" s="49" t="e">
        <f>J13/#REF!*1000</f>
        <v>#REF!</v>
      </c>
      <c r="L13" s="30">
        <f>L14+L19+L20</f>
        <v>0</v>
      </c>
      <c r="M13" s="30">
        <f>M14+M19+M20</f>
        <v>0</v>
      </c>
      <c r="N13" s="31">
        <f>F13+H13+J13</f>
        <v>4772.2780000000002</v>
      </c>
      <c r="O13" s="13"/>
      <c r="P13" s="13"/>
      <c r="Q13" s="13"/>
      <c r="R13" s="14"/>
    </row>
    <row r="14" spans="2:18" ht="17.25" customHeight="1" x14ac:dyDescent="0.35">
      <c r="B14" s="51" t="s">
        <v>8</v>
      </c>
      <c r="C14" s="54" t="s">
        <v>81</v>
      </c>
      <c r="D14" s="55">
        <f>SUM(D15:D17)</f>
        <v>2510</v>
      </c>
      <c r="E14" s="49">
        <f>D14/D47*1000</f>
        <v>52.811641284816758</v>
      </c>
      <c r="F14" s="55">
        <f>SUM(F15:F17)</f>
        <v>1097.97</v>
      </c>
      <c r="G14" s="49">
        <f>F14/F47*1000</f>
        <v>52.811901761406816</v>
      </c>
      <c r="H14" s="55">
        <f>SUM(H15:H17)</f>
        <v>1262.0700000000002</v>
      </c>
      <c r="I14" s="49">
        <f>H14/H47*1000</f>
        <v>52.811601504586875</v>
      </c>
      <c r="J14" s="55">
        <f>SUM(J15:J17)</f>
        <v>149.964</v>
      </c>
      <c r="K14" s="49">
        <f>J14/J47*1000</f>
        <v>52.811477632491787</v>
      </c>
      <c r="L14" s="17">
        <v>0</v>
      </c>
      <c r="M14" s="17">
        <v>0</v>
      </c>
      <c r="N14" s="32"/>
      <c r="O14" s="13"/>
      <c r="P14" s="8"/>
      <c r="Q14" s="8"/>
    </row>
    <row r="15" spans="2:18" ht="17.25" customHeight="1" x14ac:dyDescent="0.35">
      <c r="B15" s="51" t="s">
        <v>10</v>
      </c>
      <c r="C15" s="54" t="s">
        <v>13</v>
      </c>
      <c r="D15" s="55">
        <v>1923.47</v>
      </c>
      <c r="E15" s="49">
        <f>D15/D47*1000</f>
        <v>40.470760024743619</v>
      </c>
      <c r="F15" s="55">
        <f>ROUND(D15/D47*F47,2)</f>
        <v>841.4</v>
      </c>
      <c r="G15" s="49">
        <f>F15/F47*1000</f>
        <v>40.47099114005637</v>
      </c>
      <c r="H15" s="55">
        <f>ROUND(D15/D47*H47,2)</f>
        <v>967.15</v>
      </c>
      <c r="I15" s="49">
        <f>H15/H47*1000</f>
        <v>40.470608124082801</v>
      </c>
      <c r="J15" s="55">
        <f>ROUND(D15/D47*J47,3)</f>
        <v>114.92100000000001</v>
      </c>
      <c r="K15" s="49">
        <f>J15/J47*1000</f>
        <v>40.470698440983099</v>
      </c>
      <c r="L15" s="17">
        <v>0</v>
      </c>
      <c r="M15" s="17">
        <v>0</v>
      </c>
      <c r="N15" s="33"/>
      <c r="O15" s="8"/>
      <c r="P15" s="8"/>
      <c r="Q15" s="8"/>
    </row>
    <row r="16" spans="2:18" ht="17.25" customHeight="1" x14ac:dyDescent="0.35">
      <c r="B16" s="51" t="s">
        <v>12</v>
      </c>
      <c r="C16" s="54" t="s">
        <v>83</v>
      </c>
      <c r="D16" s="55">
        <v>248.63</v>
      </c>
      <c r="E16" s="49">
        <f>D16/D47*1000</f>
        <v>5.231298156431869</v>
      </c>
      <c r="F16" s="55">
        <f>ROUND(D16/D47*F47,2)</f>
        <v>108.76</v>
      </c>
      <c r="G16" s="49">
        <f>F16/F47*1000</f>
        <v>5.2313109060999894</v>
      </c>
      <c r="H16" s="55">
        <f>ROUND(D16/D47*H47,2)</f>
        <v>125.02</v>
      </c>
      <c r="I16" s="49">
        <f>H16/H47*1000</f>
        <v>5.2314898698990149</v>
      </c>
      <c r="J16" s="55">
        <f>ROUND(D16/D47*J47,3)</f>
        <v>14.855</v>
      </c>
      <c r="K16" s="49">
        <f>J16/J47*1000</f>
        <v>5.2313521927306912</v>
      </c>
      <c r="L16" s="17">
        <v>0</v>
      </c>
      <c r="M16" s="17">
        <v>0</v>
      </c>
      <c r="N16" s="33"/>
      <c r="O16" s="8"/>
      <c r="P16" s="8"/>
      <c r="Q16" s="8"/>
    </row>
    <row r="17" spans="2:18" ht="17.25" customHeight="1" x14ac:dyDescent="0.35">
      <c r="B17" s="51" t="s">
        <v>14</v>
      </c>
      <c r="C17" s="54" t="s">
        <v>84</v>
      </c>
      <c r="D17" s="55">
        <v>337.9</v>
      </c>
      <c r="E17" s="49">
        <f>D17/D47*1000</f>
        <v>7.1095831036412678</v>
      </c>
      <c r="F17" s="55">
        <f>ROUND(D17/D47*F47,2)</f>
        <v>147.81</v>
      </c>
      <c r="G17" s="49">
        <f>F17/F47*1000</f>
        <v>7.1095997152504546</v>
      </c>
      <c r="H17" s="55">
        <f>ROUND(D17/D47*H47,2)</f>
        <v>169.9</v>
      </c>
      <c r="I17" s="49">
        <f>H17/H47*1000</f>
        <v>7.1095035106050446</v>
      </c>
      <c r="J17" s="55">
        <f>ROUND(D17/D47*J47,3)</f>
        <v>20.187999999999999</v>
      </c>
      <c r="K17" s="49">
        <f>J17/J47*1000</f>
        <v>7.1094269987780008</v>
      </c>
      <c r="L17" s="17">
        <v>0</v>
      </c>
      <c r="M17" s="17">
        <v>0</v>
      </c>
      <c r="N17" s="33"/>
      <c r="O17" s="8"/>
      <c r="P17" s="8"/>
      <c r="Q17" s="8"/>
    </row>
    <row r="18" spans="2:18" ht="17.25" customHeight="1" x14ac:dyDescent="0.35">
      <c r="B18" s="51" t="s">
        <v>16</v>
      </c>
      <c r="C18" s="54" t="s">
        <v>109</v>
      </c>
      <c r="D18" s="55">
        <v>5065.34</v>
      </c>
      <c r="E18" s="49">
        <f>D18/D47*1000</f>
        <v>106.57725859188594</v>
      </c>
      <c r="F18" s="55">
        <f>D18/D47*F47</f>
        <v>2215.7625215770272</v>
      </c>
      <c r="G18" s="49">
        <f>F18/F47*1000</f>
        <v>106.57725859188594</v>
      </c>
      <c r="H18" s="55">
        <f>D18/D47*H47</f>
        <v>2546.9396291528674</v>
      </c>
      <c r="I18" s="49">
        <f>H18/H47*1000</f>
        <v>106.57725859188594</v>
      </c>
      <c r="J18" s="55">
        <f>D18/D47*J47</f>
        <v>302.63784927010522</v>
      </c>
      <c r="K18" s="49">
        <f>J18/J47*1000</f>
        <v>106.57725859188594</v>
      </c>
      <c r="L18" s="17">
        <v>0</v>
      </c>
      <c r="M18" s="17">
        <v>0</v>
      </c>
      <c r="N18" s="33"/>
      <c r="O18" s="8"/>
      <c r="P18" s="8"/>
      <c r="Q18" s="8"/>
    </row>
    <row r="19" spans="2:18" ht="17.25" customHeight="1" x14ac:dyDescent="0.35">
      <c r="B19" s="51" t="s">
        <v>20</v>
      </c>
      <c r="C19" s="54" t="s">
        <v>21</v>
      </c>
      <c r="D19" s="55">
        <v>1346.09</v>
      </c>
      <c r="E19" s="49">
        <f>D19/D47*1000</f>
        <v>28.322399289672902</v>
      </c>
      <c r="F19" s="55">
        <f>ROUND(D19/D47*F47,2)</f>
        <v>588.83000000000004</v>
      </c>
      <c r="G19" s="49">
        <f>F19/F47*1000</f>
        <v>28.322478860232227</v>
      </c>
      <c r="H19" s="55">
        <f>ROUND(D19/D47*H47,2)</f>
        <v>676.84</v>
      </c>
      <c r="I19" s="49">
        <f>H19/H47*1000</f>
        <v>28.322521224943607</v>
      </c>
      <c r="J19" s="55">
        <f>ROUND(D19/D47*J47,3)</f>
        <v>80.424999999999997</v>
      </c>
      <c r="K19" s="49">
        <f>J19/J47*1000</f>
        <v>28.322551336275051</v>
      </c>
      <c r="L19" s="17">
        <v>0</v>
      </c>
      <c r="M19" s="17">
        <v>0</v>
      </c>
      <c r="N19" s="33"/>
      <c r="O19" s="8"/>
      <c r="P19" s="19"/>
      <c r="Q19" s="18"/>
      <c r="R19" s="20"/>
    </row>
    <row r="20" spans="2:18" ht="17.25" customHeight="1" x14ac:dyDescent="0.35">
      <c r="B20" s="51" t="s">
        <v>22</v>
      </c>
      <c r="C20" s="54" t="s">
        <v>85</v>
      </c>
      <c r="D20" s="55">
        <f>D21+D22+D23</f>
        <v>916.18000000000006</v>
      </c>
      <c r="E20" s="49">
        <f>D20/D47*1000</f>
        <v>19.276880283794192</v>
      </c>
      <c r="F20" s="55">
        <f>F21+F22+F23</f>
        <v>400.77</v>
      </c>
      <c r="G20" s="49">
        <f>F20/F47*1000</f>
        <v>19.276870833373412</v>
      </c>
      <c r="H20" s="55">
        <f>H21+H22+H23</f>
        <v>460.67</v>
      </c>
      <c r="I20" s="49">
        <f>H20/H47*1000</f>
        <v>19.276839212657009</v>
      </c>
      <c r="J20" s="55">
        <f>J21+J22+J23</f>
        <v>54.739000000000004</v>
      </c>
      <c r="K20" s="49">
        <f>J20/J47*1000</f>
        <v>19.276942960476966</v>
      </c>
      <c r="L20" s="17">
        <f>L21+L22+L23</f>
        <v>0</v>
      </c>
      <c r="M20" s="17">
        <f>M21+M22+M23</f>
        <v>0</v>
      </c>
      <c r="N20" s="33"/>
      <c r="O20" s="18"/>
      <c r="P20" s="13"/>
      <c r="Q20" s="13"/>
      <c r="R20" s="14"/>
    </row>
    <row r="21" spans="2:18" ht="17.25" customHeight="1" x14ac:dyDescent="0.35">
      <c r="B21" s="51" t="s">
        <v>24</v>
      </c>
      <c r="C21" s="54" t="s">
        <v>86</v>
      </c>
      <c r="D21" s="55">
        <v>296.14</v>
      </c>
      <c r="E21" s="49">
        <f>D21/D47*1000</f>
        <v>6.2309320518269455</v>
      </c>
      <c r="F21" s="55">
        <f>ROUND(D21/D47*F47,2)</f>
        <v>129.54</v>
      </c>
      <c r="G21" s="49">
        <f>F21/F47*1000</f>
        <v>6.2308202903290963</v>
      </c>
      <c r="H21" s="55">
        <f>ROUND(D21/D47*H47,2)</f>
        <v>148.9</v>
      </c>
      <c r="I21" s="49">
        <f>H21/H47*1000</f>
        <v>6.2307538124137212</v>
      </c>
      <c r="J21" s="55">
        <f>ROUND(D21/D47*J47,3)</f>
        <v>17.693000000000001</v>
      </c>
      <c r="K21" s="49">
        <f>J21/J47*1000</f>
        <v>6.2307852134624122</v>
      </c>
      <c r="L21" s="17">
        <v>0</v>
      </c>
      <c r="M21" s="17">
        <v>0</v>
      </c>
      <c r="N21" s="33"/>
      <c r="O21" s="13"/>
      <c r="P21" s="13"/>
      <c r="Q21" s="18"/>
      <c r="R21" s="18"/>
    </row>
    <row r="22" spans="2:18" ht="17.25" customHeight="1" x14ac:dyDescent="0.35">
      <c r="B22" s="51" t="s">
        <v>26</v>
      </c>
      <c r="C22" s="54" t="s">
        <v>27</v>
      </c>
      <c r="D22" s="55">
        <v>454.58</v>
      </c>
      <c r="E22" s="49">
        <f>D22/D47*1000</f>
        <v>9.5645880060764945</v>
      </c>
      <c r="F22" s="55">
        <f>ROUND(D22/D47*F47,2)</f>
        <v>198.85</v>
      </c>
      <c r="G22" s="49">
        <f>F22/F47*1000</f>
        <v>9.5646025531259919</v>
      </c>
      <c r="H22" s="55">
        <f>ROUND(D22/D47*H47,2)</f>
        <v>228.57</v>
      </c>
      <c r="I22" s="49">
        <f>H22/H47*1000</f>
        <v>9.56456278645671</v>
      </c>
      <c r="J22" s="55">
        <f>ROUND(D22/D47*J47,3)</f>
        <v>27.16</v>
      </c>
      <c r="K22" s="49">
        <f>J22/J47*1000</f>
        <v>9.5646937431548693</v>
      </c>
      <c r="L22" s="17">
        <v>0</v>
      </c>
      <c r="M22" s="17">
        <v>0</v>
      </c>
      <c r="N22" s="33"/>
      <c r="O22" s="13"/>
      <c r="P22" s="18"/>
      <c r="Q22" s="18"/>
      <c r="R22" s="18"/>
    </row>
    <row r="23" spans="2:18" ht="17.25" customHeight="1" x14ac:dyDescent="0.35">
      <c r="B23" s="51" t="s">
        <v>28</v>
      </c>
      <c r="C23" s="54" t="s">
        <v>29</v>
      </c>
      <c r="D23" s="55">
        <v>165.46</v>
      </c>
      <c r="E23" s="49">
        <f>D23/D47*1000</f>
        <v>3.4813602258907492</v>
      </c>
      <c r="F23" s="55">
        <f>ROUND(D23/D47*F47,2)</f>
        <v>72.38</v>
      </c>
      <c r="G23" s="49">
        <f>F23/F47*1000</f>
        <v>3.4814479899183266</v>
      </c>
      <c r="H23" s="55">
        <f>ROUND(D23/D47*H47,2)</f>
        <v>83.2</v>
      </c>
      <c r="I23" s="49">
        <f>H23/H47*1000</f>
        <v>3.4815226137865789</v>
      </c>
      <c r="J23" s="55">
        <f>ROUND(D23/D47*J47,3)</f>
        <v>9.8859999999999992</v>
      </c>
      <c r="K23" s="49">
        <f>J23/J47*1000</f>
        <v>3.4814640038596845</v>
      </c>
      <c r="L23" s="17">
        <v>0</v>
      </c>
      <c r="M23" s="17">
        <v>0</v>
      </c>
      <c r="N23" s="33"/>
      <c r="O23" s="18"/>
    </row>
    <row r="24" spans="2:18" ht="17.25" customHeight="1" x14ac:dyDescent="0.35">
      <c r="B24" s="51" t="s">
        <v>30</v>
      </c>
      <c r="C24" s="48" t="s">
        <v>87</v>
      </c>
      <c r="D24" s="55">
        <f>SUM(D25:D27)</f>
        <v>163.16</v>
      </c>
      <c r="E24" s="49">
        <f>D24/D47*1000</f>
        <v>3.4329670884584469</v>
      </c>
      <c r="F24" s="55">
        <f>SUM(F25:F27)</f>
        <v>71.372</v>
      </c>
      <c r="G24" s="49">
        <f>F24/F47*1000</f>
        <v>3.4329636078537002</v>
      </c>
      <c r="H24" s="55">
        <f>SUM(H25:H27)</f>
        <v>82.04</v>
      </c>
      <c r="I24" s="49">
        <f>H24/H47*1000</f>
        <v>3.4329821542674388</v>
      </c>
      <c r="J24" s="55">
        <f>SUM(J25:J27)</f>
        <v>9.7479999999999993</v>
      </c>
      <c r="K24" s="49">
        <f>J24/J47*1000</f>
        <v>3.4328657808642733</v>
      </c>
      <c r="L24" s="17">
        <v>0</v>
      </c>
      <c r="M24" s="17">
        <v>0</v>
      </c>
      <c r="N24" s="13"/>
      <c r="P24" s="20"/>
      <c r="Q24" s="14"/>
    </row>
    <row r="25" spans="2:18" ht="17.25" customHeight="1" x14ac:dyDescent="0.35">
      <c r="B25" s="51" t="s">
        <v>32</v>
      </c>
      <c r="C25" s="54" t="s">
        <v>33</v>
      </c>
      <c r="D25" s="55">
        <v>75.62</v>
      </c>
      <c r="E25" s="49">
        <f>D25/D47*1000</f>
        <v>1.5910821967959536</v>
      </c>
      <c r="F25" s="55">
        <f>ROUND(D25/D47*F47,3)</f>
        <v>33.079000000000001</v>
      </c>
      <c r="G25" s="49">
        <f>F25/F47*1000</f>
        <v>1.5910861848370865</v>
      </c>
      <c r="H25" s="55">
        <f>ROUND(D25/D47*H47,3)</f>
        <v>38.023000000000003</v>
      </c>
      <c r="I25" s="49">
        <f>H25/H47*1000</f>
        <v>1.5910809416347005</v>
      </c>
      <c r="J25" s="55">
        <f>ROUND(D25/D47*J47,3)</f>
        <v>4.5179999999999998</v>
      </c>
      <c r="K25" s="49">
        <f>J25/J47*1000</f>
        <v>1.5910635615454234</v>
      </c>
      <c r="L25" s="17">
        <v>0</v>
      </c>
      <c r="M25" s="17">
        <v>0</v>
      </c>
      <c r="N25" s="33"/>
      <c r="O25" s="20"/>
      <c r="P25" s="18"/>
      <c r="Q25" s="14"/>
    </row>
    <row r="26" spans="2:18" ht="17.25" customHeight="1" x14ac:dyDescent="0.35">
      <c r="B26" s="51" t="s">
        <v>34</v>
      </c>
      <c r="C26" s="54" t="s">
        <v>86</v>
      </c>
      <c r="D26" s="55">
        <v>15.49</v>
      </c>
      <c r="E26" s="49">
        <f>D26/D47*1000</f>
        <v>0.32591726035928748</v>
      </c>
      <c r="F26" s="55">
        <f>ROUND(D26/D47*F47,3)</f>
        <v>6.7759999999999998</v>
      </c>
      <c r="G26" s="49">
        <f>F26/F47*1000</f>
        <v>0.32592279054554546</v>
      </c>
      <c r="H26" s="55">
        <f>ROUND(D26/D47*H47,3)</f>
        <v>7.7889999999999997</v>
      </c>
      <c r="I26" s="49">
        <f>H26/H47*1000</f>
        <v>0.32593244758153433</v>
      </c>
      <c r="J26" s="55">
        <f>ROUND(D26/D47*J47,3)</f>
        <v>0.92500000000000004</v>
      </c>
      <c r="K26" s="49">
        <f>J26/J47*1000</f>
        <v>0.32574895848373547</v>
      </c>
      <c r="L26" s="17">
        <v>0</v>
      </c>
      <c r="M26" s="17">
        <v>0</v>
      </c>
      <c r="N26" s="33"/>
      <c r="O26" s="18"/>
      <c r="P26" s="18"/>
      <c r="Q26" s="14"/>
    </row>
    <row r="27" spans="2:18" ht="17.25" customHeight="1" x14ac:dyDescent="0.35">
      <c r="B27" s="51" t="s">
        <v>88</v>
      </c>
      <c r="C27" s="54" t="s">
        <v>36</v>
      </c>
      <c r="D27" s="55">
        <v>72.05</v>
      </c>
      <c r="E27" s="49">
        <f>D27/D47*1000</f>
        <v>1.5159676313032062</v>
      </c>
      <c r="F27" s="55">
        <f>ROUND(D27/D47*F47,3)</f>
        <v>31.516999999999999</v>
      </c>
      <c r="G27" s="49">
        <f>F27/F47*1000</f>
        <v>1.515954632471068</v>
      </c>
      <c r="H27" s="55">
        <f>ROUND(D27/D47*H47,3)</f>
        <v>36.228000000000002</v>
      </c>
      <c r="I27" s="49">
        <f>H27/H47*1000</f>
        <v>1.5159687650512039</v>
      </c>
      <c r="J27" s="55">
        <f>ROUND(D27/D47*J47,3)</f>
        <v>4.3049999999999997</v>
      </c>
      <c r="K27" s="49">
        <f>J27/J47*1000</f>
        <v>1.5160532608351145</v>
      </c>
      <c r="L27" s="17">
        <v>0</v>
      </c>
      <c r="M27" s="17">
        <v>0</v>
      </c>
      <c r="N27" s="33"/>
      <c r="O27" s="18"/>
      <c r="P27" s="22"/>
      <c r="Q27" s="22"/>
    </row>
    <row r="28" spans="2:18" ht="17.25" customHeight="1" x14ac:dyDescent="0.35">
      <c r="B28" s="47" t="s">
        <v>37</v>
      </c>
      <c r="C28" s="48" t="s">
        <v>89</v>
      </c>
      <c r="D28" s="49">
        <f>SUM(D29:D31)</f>
        <v>215.74</v>
      </c>
      <c r="E28" s="49">
        <f>D28/D47*1000</f>
        <v>4.5392762911499469</v>
      </c>
      <c r="F28" s="49">
        <f>SUM(F29:F31)</f>
        <v>94.37</v>
      </c>
      <c r="G28" s="49">
        <f>F28/F47*1000</f>
        <v>4.539157872459139</v>
      </c>
      <c r="H28" s="49">
        <f>SUM(H29:H31)</f>
        <v>108.477</v>
      </c>
      <c r="I28" s="49">
        <f>H28/H47*1000</f>
        <v>4.539244333842869</v>
      </c>
      <c r="J28" s="49">
        <f>SUM(J29:J31)</f>
        <v>12.889999999999999</v>
      </c>
      <c r="K28" s="49">
        <f>J28/J47*1000</f>
        <v>4.5393557566003784</v>
      </c>
      <c r="L28" s="12">
        <v>0</v>
      </c>
      <c r="M28" s="12">
        <v>0</v>
      </c>
      <c r="N28" s="33"/>
      <c r="O28" s="22"/>
      <c r="P28" s="20"/>
      <c r="Q28" s="14"/>
    </row>
    <row r="29" spans="2:18" ht="17.25" customHeight="1" x14ac:dyDescent="0.35">
      <c r="B29" s="51" t="s">
        <v>39</v>
      </c>
      <c r="C29" s="54" t="s">
        <v>33</v>
      </c>
      <c r="D29" s="55">
        <v>157.76</v>
      </c>
      <c r="E29" s="49">
        <f>D29/D47*1000</f>
        <v>3.3193484179652155</v>
      </c>
      <c r="F29" s="55">
        <f>ROUND(D29/D47*F47,2)</f>
        <v>69.010000000000005</v>
      </c>
      <c r="G29" s="49">
        <f>F29/F47*1000</f>
        <v>3.3193523871824224</v>
      </c>
      <c r="H29" s="55">
        <f>ROUND(D29/D47*H47,3)</f>
        <v>79.323999999999998</v>
      </c>
      <c r="I29" s="49">
        <f>H29/H47*1000</f>
        <v>3.319330526634694</v>
      </c>
      <c r="J29" s="55">
        <f>ROUND(D29/D47*J47,3)</f>
        <v>9.4260000000000002</v>
      </c>
      <c r="K29" s="49">
        <f>J29/J47*1000</f>
        <v>3.3194699272083139</v>
      </c>
      <c r="L29" s="17">
        <v>0</v>
      </c>
      <c r="M29" s="17">
        <v>0</v>
      </c>
      <c r="N29" s="33"/>
      <c r="O29" s="20"/>
      <c r="P29" s="18"/>
      <c r="Q29" s="14"/>
    </row>
    <row r="30" spans="2:18" ht="17.25" customHeight="1" x14ac:dyDescent="0.35">
      <c r="B30" s="51" t="s">
        <v>40</v>
      </c>
      <c r="C30" s="54" t="s">
        <v>86</v>
      </c>
      <c r="D30" s="55">
        <v>32.799999999999997</v>
      </c>
      <c r="E30" s="49">
        <f>D30/D47*1000</f>
        <v>0.69012822077370095</v>
      </c>
      <c r="F30" s="55">
        <f>ROUND(D30/D47*F47,2)</f>
        <v>14.35</v>
      </c>
      <c r="G30" s="49">
        <f>F30/F47*1000</f>
        <v>0.690229050225587</v>
      </c>
      <c r="H30" s="55">
        <f>ROUND(D30/D47*H47,3)</f>
        <v>16.492000000000001</v>
      </c>
      <c r="I30" s="49">
        <f>H30/H47*1000</f>
        <v>0.69011142964625305</v>
      </c>
      <c r="J30" s="55">
        <f>ROUND(D30/D47*J47,3)</f>
        <v>1.96</v>
      </c>
      <c r="K30" s="49">
        <f>J30/J47*1000</f>
        <v>0.69023563094932039</v>
      </c>
      <c r="L30" s="17">
        <f>ROUND(D30/D47*L47,2)</f>
        <v>0</v>
      </c>
      <c r="M30" s="17" t="e">
        <f>ROUND(E30/E47*M47,2)</f>
        <v>#DIV/0!</v>
      </c>
      <c r="N30" s="33"/>
      <c r="O30" s="18"/>
      <c r="P30" s="18"/>
      <c r="Q30" s="14"/>
    </row>
    <row r="31" spans="2:18" ht="17.25" customHeight="1" x14ac:dyDescent="0.35">
      <c r="B31" s="51" t="s">
        <v>90</v>
      </c>
      <c r="C31" s="54" t="s">
        <v>36</v>
      </c>
      <c r="D31" s="55">
        <v>25.18</v>
      </c>
      <c r="E31" s="49">
        <f>D31/D47*1000</f>
        <v>0.52979965241103022</v>
      </c>
      <c r="F31" s="55">
        <f>ROUND(D31/D47*F47,2)</f>
        <v>11.01</v>
      </c>
      <c r="G31" s="49">
        <f>F31/F47*1000</f>
        <v>0.52957643505112983</v>
      </c>
      <c r="H31" s="55">
        <f>ROUND(D31/D47*H47,3)</f>
        <v>12.661</v>
      </c>
      <c r="I31" s="49">
        <f>H31/H47*1000</f>
        <v>0.5298023775619215</v>
      </c>
      <c r="J31" s="55">
        <f>ROUND(D31/D47*J47,3)</f>
        <v>1.504</v>
      </c>
      <c r="K31" s="49">
        <f>J31/J47*1000</f>
        <v>0.52965019844274386</v>
      </c>
      <c r="L31" s="17">
        <f>ROUND(D31/D47*L47,2)</f>
        <v>0</v>
      </c>
      <c r="M31" s="17" t="e">
        <f>ROUND(E31/E47*M47,2)</f>
        <v>#DIV/0!</v>
      </c>
      <c r="N31" s="33"/>
      <c r="O31" s="18"/>
      <c r="P31" s="18"/>
      <c r="Q31" s="14"/>
    </row>
    <row r="32" spans="2:18" ht="17.25" customHeight="1" x14ac:dyDescent="0.35">
      <c r="B32" s="47" t="s">
        <v>42</v>
      </c>
      <c r="C32" s="48" t="s">
        <v>91</v>
      </c>
      <c r="D32" s="55">
        <f>D33+D34+D35</f>
        <v>0</v>
      </c>
      <c r="E32" s="49">
        <f>D32/D47*1000</f>
        <v>0</v>
      </c>
      <c r="F32" s="55">
        <f>F33+F34+F35</f>
        <v>0</v>
      </c>
      <c r="G32" s="49">
        <f>F32/F47*1000</f>
        <v>0</v>
      </c>
      <c r="H32" s="55">
        <f>H33+H34+H35</f>
        <v>0</v>
      </c>
      <c r="I32" s="49">
        <f>H32/H47*1000</f>
        <v>0</v>
      </c>
      <c r="J32" s="55">
        <f>J33+J34+J35</f>
        <v>0</v>
      </c>
      <c r="K32" s="49">
        <f>J32/J47*1000</f>
        <v>0</v>
      </c>
      <c r="L32" s="17">
        <f>L33+L34+L35</f>
        <v>0</v>
      </c>
      <c r="M32" s="17">
        <f>M33+M34+M35</f>
        <v>0</v>
      </c>
      <c r="N32" s="13"/>
      <c r="O32" s="18"/>
      <c r="P32" s="18"/>
      <c r="Q32" s="14"/>
    </row>
    <row r="33" spans="2:17" ht="17.25" customHeight="1" x14ac:dyDescent="0.35">
      <c r="B33" s="51" t="s">
        <v>92</v>
      </c>
      <c r="C33" s="54" t="s">
        <v>33</v>
      </c>
      <c r="D33" s="55">
        <v>0</v>
      </c>
      <c r="E33" s="49">
        <f>D33/D47*1000</f>
        <v>0</v>
      </c>
      <c r="F33" s="55">
        <v>0</v>
      </c>
      <c r="G33" s="49">
        <f>F33/F47*1000</f>
        <v>0</v>
      </c>
      <c r="H33" s="55">
        <v>0</v>
      </c>
      <c r="I33" s="49">
        <f>H33/H47*1000</f>
        <v>0</v>
      </c>
      <c r="J33" s="55">
        <v>0</v>
      </c>
      <c r="K33" s="49">
        <f>J33/J47*1000</f>
        <v>0</v>
      </c>
      <c r="L33" s="17">
        <v>0</v>
      </c>
      <c r="M33" s="17">
        <v>0</v>
      </c>
      <c r="N33" s="13"/>
      <c r="O33" s="18"/>
      <c r="P33" s="18"/>
      <c r="Q33" s="14"/>
    </row>
    <row r="34" spans="2:17" ht="17.25" customHeight="1" x14ac:dyDescent="0.35">
      <c r="B34" s="51" t="s">
        <v>93</v>
      </c>
      <c r="C34" s="54" t="s">
        <v>86</v>
      </c>
      <c r="D34" s="55">
        <v>0</v>
      </c>
      <c r="E34" s="49">
        <f>D34/D47*1000</f>
        <v>0</v>
      </c>
      <c r="F34" s="55">
        <v>0</v>
      </c>
      <c r="G34" s="49">
        <f>F34/F47*1000</f>
        <v>0</v>
      </c>
      <c r="H34" s="55">
        <v>0</v>
      </c>
      <c r="I34" s="49">
        <f>H34/H47*1000</f>
        <v>0</v>
      </c>
      <c r="J34" s="55">
        <v>0</v>
      </c>
      <c r="K34" s="49">
        <f>J34/J47*1000</f>
        <v>0</v>
      </c>
      <c r="L34" s="17">
        <v>0</v>
      </c>
      <c r="M34" s="17">
        <v>0</v>
      </c>
      <c r="N34" s="13"/>
      <c r="O34" s="18"/>
      <c r="P34" s="18"/>
      <c r="Q34" s="14"/>
    </row>
    <row r="35" spans="2:17" ht="17.25" customHeight="1" x14ac:dyDescent="0.35">
      <c r="B35" s="51" t="s">
        <v>94</v>
      </c>
      <c r="C35" s="54" t="s">
        <v>36</v>
      </c>
      <c r="D35" s="55">
        <v>0</v>
      </c>
      <c r="E35" s="49">
        <f>D35/D47*1000</f>
        <v>0</v>
      </c>
      <c r="F35" s="55">
        <v>0</v>
      </c>
      <c r="G35" s="49">
        <f>F35/F47*1000</f>
        <v>0</v>
      </c>
      <c r="H35" s="55">
        <v>0</v>
      </c>
      <c r="I35" s="49">
        <f>H35/H47*1000</f>
        <v>0</v>
      </c>
      <c r="J35" s="55">
        <v>0</v>
      </c>
      <c r="K35" s="49">
        <f>J35/J47*1000</f>
        <v>0</v>
      </c>
      <c r="L35" s="17">
        <v>0</v>
      </c>
      <c r="M35" s="17">
        <v>0</v>
      </c>
      <c r="N35" s="13"/>
      <c r="O35" s="18"/>
      <c r="P35" s="18"/>
      <c r="Q35" s="14"/>
    </row>
    <row r="36" spans="2:17" ht="17.25" customHeight="1" x14ac:dyDescent="0.35">
      <c r="B36" s="47" t="s">
        <v>44</v>
      </c>
      <c r="C36" s="54" t="s">
        <v>43</v>
      </c>
      <c r="D36" s="55">
        <v>0</v>
      </c>
      <c r="E36" s="49">
        <f>D36/D47*1000</f>
        <v>0</v>
      </c>
      <c r="F36" s="55">
        <v>0</v>
      </c>
      <c r="G36" s="49">
        <f>F36/F47*1000</f>
        <v>0</v>
      </c>
      <c r="H36" s="55">
        <v>0</v>
      </c>
      <c r="I36" s="49">
        <f>H36/H47*1000</f>
        <v>0</v>
      </c>
      <c r="J36" s="55">
        <v>0</v>
      </c>
      <c r="K36" s="49">
        <f>J36/J47*1000</f>
        <v>0</v>
      </c>
      <c r="L36" s="17">
        <v>0</v>
      </c>
      <c r="M36" s="17">
        <v>0</v>
      </c>
      <c r="N36" s="13"/>
      <c r="O36" s="18"/>
      <c r="P36" s="18"/>
      <c r="Q36" s="14"/>
    </row>
    <row r="37" spans="2:17" ht="17.25" customHeight="1" x14ac:dyDescent="0.35">
      <c r="B37" s="47" t="s">
        <v>46</v>
      </c>
      <c r="C37" s="54" t="s">
        <v>45</v>
      </c>
      <c r="D37" s="55">
        <v>0</v>
      </c>
      <c r="E37" s="49">
        <f>D37/D47*1000</f>
        <v>0</v>
      </c>
      <c r="F37" s="55">
        <v>0</v>
      </c>
      <c r="G37" s="49">
        <f>F37/F47*1000</f>
        <v>0</v>
      </c>
      <c r="H37" s="55">
        <v>0</v>
      </c>
      <c r="I37" s="49">
        <f>H37/H47*1000</f>
        <v>0</v>
      </c>
      <c r="J37" s="55">
        <v>0</v>
      </c>
      <c r="K37" s="49">
        <f>J37/J47*1000</f>
        <v>0</v>
      </c>
      <c r="L37" s="17">
        <v>0</v>
      </c>
      <c r="M37" s="17">
        <v>0</v>
      </c>
      <c r="N37" s="18"/>
      <c r="O37" s="18"/>
      <c r="P37" s="18"/>
      <c r="Q37" s="14"/>
    </row>
    <row r="38" spans="2:17" ht="17.25" customHeight="1" x14ac:dyDescent="0.35">
      <c r="B38" s="47" t="s">
        <v>48</v>
      </c>
      <c r="C38" s="48" t="s">
        <v>47</v>
      </c>
      <c r="D38" s="49">
        <f>D12+D18+D28+D32+D36+D37</f>
        <v>10216.51</v>
      </c>
      <c r="E38" s="49">
        <f>D38/D47*1000</f>
        <v>214.9604228297782</v>
      </c>
      <c r="F38" s="49">
        <f>F12+F18+F28+F32+F36+F37</f>
        <v>4469.0745215770266</v>
      </c>
      <c r="G38" s="49">
        <f>F38/F47*1000</f>
        <v>214.96063152721121</v>
      </c>
      <c r="H38" s="49">
        <f>H12+H18+H28+H32+H36+H37</f>
        <v>5137.0366291528671</v>
      </c>
      <c r="I38" s="49">
        <f>H38/H47*1000</f>
        <v>214.9604470221837</v>
      </c>
      <c r="J38" s="49">
        <f>J12+J18+J28+J32+J36+J37</f>
        <v>610.4038492701053</v>
      </c>
      <c r="K38" s="49">
        <f>J38/J47*1000</f>
        <v>214.9604520585944</v>
      </c>
      <c r="L38" s="12">
        <f>L12+L28+L32+L36+L37</f>
        <v>0</v>
      </c>
      <c r="M38" s="12">
        <f>M12+M28+M32+M36+M37</f>
        <v>0</v>
      </c>
      <c r="N38" s="33"/>
      <c r="O38" s="18"/>
      <c r="P38" s="18"/>
      <c r="Q38" s="14"/>
    </row>
    <row r="39" spans="2:17" ht="17.25" customHeight="1" x14ac:dyDescent="0.35">
      <c r="B39" s="47" t="s">
        <v>50</v>
      </c>
      <c r="C39" s="56" t="s">
        <v>95</v>
      </c>
      <c r="D39" s="49">
        <v>0</v>
      </c>
      <c r="E39" s="49">
        <v>0</v>
      </c>
      <c r="F39" s="49">
        <v>0</v>
      </c>
      <c r="G39" s="49">
        <f>F39/F47*1000</f>
        <v>0</v>
      </c>
      <c r="H39" s="49">
        <v>0</v>
      </c>
      <c r="I39" s="49">
        <f>H39/H47*1000</f>
        <v>0</v>
      </c>
      <c r="J39" s="49">
        <v>0</v>
      </c>
      <c r="K39" s="49">
        <f>J39/J47*1000</f>
        <v>0</v>
      </c>
      <c r="L39" s="17">
        <v>0</v>
      </c>
      <c r="M39" s="17">
        <v>0</v>
      </c>
      <c r="N39" s="33"/>
      <c r="O39" s="18"/>
      <c r="P39" s="18"/>
      <c r="Q39" s="14"/>
    </row>
    <row r="40" spans="2:17" ht="17.25" customHeight="1" x14ac:dyDescent="0.35">
      <c r="B40" s="47" t="s">
        <v>62</v>
      </c>
      <c r="C40" s="56" t="s">
        <v>96</v>
      </c>
      <c r="D40" s="49">
        <f>((D44+D45)/((100-18)/100))</f>
        <v>1589.0529268292685</v>
      </c>
      <c r="E40" s="49">
        <f>D40/D47*1000</f>
        <v>33.434459424022108</v>
      </c>
      <c r="F40" s="49">
        <f>((F44+F45)/((100-18)/100))</f>
        <v>695.1092041431915</v>
      </c>
      <c r="G40" s="49">
        <f>F40/F47*1000</f>
        <v>33.434464514203398</v>
      </c>
      <c r="H40" s="49">
        <f>((H44+H45)/((100-18)/100))</f>
        <v>799.00301728789657</v>
      </c>
      <c r="I40" s="49">
        <f>H40/H47*1000</f>
        <v>33.434460014080777</v>
      </c>
      <c r="J40" s="49">
        <f>((J44+J45)/((100-18)/100))</f>
        <v>94.940827349399584</v>
      </c>
      <c r="K40" s="49">
        <f>J40/J47*1000</f>
        <v>33.434460136920066</v>
      </c>
      <c r="L40" s="17">
        <v>0</v>
      </c>
      <c r="M40" s="17">
        <v>0</v>
      </c>
      <c r="N40" s="33"/>
      <c r="O40" s="18"/>
    </row>
    <row r="41" spans="2:17" ht="17.25" customHeight="1" x14ac:dyDescent="0.35">
      <c r="B41" s="51" t="s">
        <v>97</v>
      </c>
      <c r="C41" s="54" t="s">
        <v>53</v>
      </c>
      <c r="D41" s="55">
        <f>D40*0.18</f>
        <v>286.02952682926832</v>
      </c>
      <c r="E41" s="49">
        <f>D41/D47*1000</f>
        <v>6.0182026963239794</v>
      </c>
      <c r="F41" s="55">
        <f>F40*0.18</f>
        <v>125.11965674577446</v>
      </c>
      <c r="G41" s="49">
        <f>F41/F47*1000</f>
        <v>6.0182036125566114</v>
      </c>
      <c r="H41" s="55">
        <f>H40*0.18</f>
        <v>143.82054311182137</v>
      </c>
      <c r="I41" s="49">
        <f>H41/H47*1000</f>
        <v>6.018202802534538</v>
      </c>
      <c r="J41" s="55">
        <f>J40*0.18</f>
        <v>17.089348922891926</v>
      </c>
      <c r="K41" s="49">
        <f>J41/J47*1000</f>
        <v>6.0182028246456118</v>
      </c>
      <c r="L41" s="17">
        <v>0</v>
      </c>
      <c r="M41" s="17">
        <v>0</v>
      </c>
      <c r="N41" s="33"/>
    </row>
    <row r="42" spans="2:17" ht="17.25" customHeight="1" x14ac:dyDescent="0.35">
      <c r="B42" s="51" t="s">
        <v>98</v>
      </c>
      <c r="C42" s="54" t="s">
        <v>55</v>
      </c>
      <c r="D42" s="55">
        <v>0</v>
      </c>
      <c r="E42" s="49">
        <f>D42/D47*1000</f>
        <v>0</v>
      </c>
      <c r="F42" s="55">
        <v>0</v>
      </c>
      <c r="G42" s="49">
        <f>F42/F47*1000</f>
        <v>0</v>
      </c>
      <c r="H42" s="55">
        <v>0</v>
      </c>
      <c r="I42" s="49">
        <f>H42/H47*1000</f>
        <v>0</v>
      </c>
      <c r="J42" s="55">
        <v>0</v>
      </c>
      <c r="K42" s="49">
        <f>J42/J47*1000</f>
        <v>0</v>
      </c>
      <c r="L42" s="17">
        <v>0</v>
      </c>
      <c r="M42" s="17">
        <v>0</v>
      </c>
      <c r="N42" s="33"/>
    </row>
    <row r="43" spans="2:17" ht="17.25" customHeight="1" x14ac:dyDescent="0.35">
      <c r="B43" s="51" t="s">
        <v>99</v>
      </c>
      <c r="C43" s="54" t="s">
        <v>57</v>
      </c>
      <c r="D43" s="55">
        <v>0</v>
      </c>
      <c r="E43" s="49">
        <f>D43/D47*1000</f>
        <v>0</v>
      </c>
      <c r="F43" s="55">
        <v>0</v>
      </c>
      <c r="G43" s="49">
        <f>F43/F47*1000</f>
        <v>0</v>
      </c>
      <c r="H43" s="55">
        <v>0</v>
      </c>
      <c r="I43" s="49">
        <f>H43/H47*1000</f>
        <v>0</v>
      </c>
      <c r="J43" s="55">
        <v>0</v>
      </c>
      <c r="K43" s="49">
        <f>J43/J47*1000</f>
        <v>0</v>
      </c>
      <c r="L43" s="17">
        <v>0</v>
      </c>
      <c r="M43" s="17">
        <v>0</v>
      </c>
      <c r="N43" s="33"/>
    </row>
    <row r="44" spans="2:17" ht="35.25" customHeight="1" x14ac:dyDescent="0.35">
      <c r="B44" s="51" t="s">
        <v>100</v>
      </c>
      <c r="C44" s="54" t="s">
        <v>59</v>
      </c>
      <c r="D44" s="55">
        <v>1200</v>
      </c>
      <c r="E44" s="49">
        <f>D44/D47*1000</f>
        <v>25.248593442940283</v>
      </c>
      <c r="F44" s="55">
        <f>D44/D47*F47</f>
        <v>524.92330739741703</v>
      </c>
      <c r="G44" s="49">
        <f>F44/F47*1000</f>
        <v>25.248593442940283</v>
      </c>
      <c r="H44" s="55">
        <f>D44/D47*H47</f>
        <v>603.38053417607523</v>
      </c>
      <c r="I44" s="49">
        <f>H44/H47*1000</f>
        <v>25.248593442940283</v>
      </c>
      <c r="J44" s="55">
        <f>D44/D47*J47</f>
        <v>71.696158426507651</v>
      </c>
      <c r="K44" s="49">
        <f>J44/J47*1000</f>
        <v>25.248593442940283</v>
      </c>
      <c r="L44" s="17">
        <v>0</v>
      </c>
      <c r="M44" s="17">
        <v>0</v>
      </c>
      <c r="N44" s="33"/>
    </row>
    <row r="45" spans="2:17" ht="18" customHeight="1" x14ac:dyDescent="0.35">
      <c r="B45" s="51" t="s">
        <v>101</v>
      </c>
      <c r="C45" s="54" t="s">
        <v>61</v>
      </c>
      <c r="D45" s="55">
        <f>(D38-D18)*0.02</f>
        <v>103.02340000000001</v>
      </c>
      <c r="E45" s="49">
        <f>D45/D47*1000</f>
        <v>2.167663284757845</v>
      </c>
      <c r="F45" s="55">
        <f>(F38-F18)*0.02</f>
        <v>45.066239999999986</v>
      </c>
      <c r="G45" s="49">
        <f>F45/F47*1000</f>
        <v>2.1676674587065055</v>
      </c>
      <c r="H45" s="55">
        <f>(H38-H18)*0.02</f>
        <v>51.801939999999995</v>
      </c>
      <c r="I45" s="49">
        <f>H45/H47*1000</f>
        <v>2.1676637686059554</v>
      </c>
      <c r="J45" s="55">
        <f>(J38-J18)*0.02</f>
        <v>6.1553200000000015</v>
      </c>
      <c r="K45" s="49">
        <f>J45/J47*1000</f>
        <v>2.1676638693341697</v>
      </c>
      <c r="L45" s="17">
        <v>0</v>
      </c>
      <c r="M45" s="17">
        <v>0</v>
      </c>
      <c r="N45" s="33"/>
    </row>
    <row r="46" spans="2:17" ht="49.5" customHeight="1" x14ac:dyDescent="0.35">
      <c r="B46" s="47" t="s">
        <v>64</v>
      </c>
      <c r="C46" s="54" t="s">
        <v>113</v>
      </c>
      <c r="D46" s="49">
        <f>D38+D39+D40</f>
        <v>11805.562926829269</v>
      </c>
      <c r="E46" s="49">
        <f>D46/D47*1000</f>
        <v>248.39488225380029</v>
      </c>
      <c r="F46" s="49">
        <f>F38+F39+F40</f>
        <v>5164.1837257202178</v>
      </c>
      <c r="G46" s="49">
        <v>248.39</v>
      </c>
      <c r="H46" s="49">
        <f>H38+H39+H40</f>
        <v>5936.039646440764</v>
      </c>
      <c r="I46" s="49">
        <f>H46/H47*1000</f>
        <v>248.3949070362645</v>
      </c>
      <c r="J46" s="49">
        <f>J38+J39+J40</f>
        <v>705.34467661950487</v>
      </c>
      <c r="K46" s="49">
        <f>J46/J47*1000</f>
        <v>248.39491219551445</v>
      </c>
      <c r="L46" s="17">
        <v>0</v>
      </c>
      <c r="M46" s="17">
        <v>0</v>
      </c>
      <c r="N46" s="33"/>
    </row>
    <row r="47" spans="2:17" ht="32.25" customHeight="1" x14ac:dyDescent="0.3">
      <c r="B47" s="47" t="s">
        <v>66</v>
      </c>
      <c r="C47" s="57" t="s">
        <v>103</v>
      </c>
      <c r="D47" s="49">
        <f>F47+H47+J47+L47</f>
        <v>47527.4</v>
      </c>
      <c r="E47" s="49"/>
      <c r="F47" s="50">
        <v>20790.2</v>
      </c>
      <c r="G47" s="50"/>
      <c r="H47" s="49">
        <v>23897.59</v>
      </c>
      <c r="I47" s="49"/>
      <c r="J47" s="49">
        <v>2839.61</v>
      </c>
      <c r="K47" s="49"/>
      <c r="L47" s="12">
        <v>0</v>
      </c>
      <c r="M47" s="12"/>
    </row>
    <row r="48" spans="2:17" ht="15.75" customHeight="1" x14ac:dyDescent="0.3">
      <c r="B48" s="8"/>
      <c r="C48" s="8"/>
      <c r="D48" s="8"/>
      <c r="E48" s="8"/>
      <c r="F48" s="8"/>
      <c r="G48" s="8"/>
      <c r="H48" s="8"/>
      <c r="I48" s="8"/>
      <c r="J48" s="8"/>
      <c r="K48" s="8"/>
      <c r="L48" s="31"/>
      <c r="M48" s="31"/>
    </row>
    <row r="49" spans="2:13" s="44" customFormat="1" ht="21.75" customHeight="1" x14ac:dyDescent="0.3">
      <c r="B49" s="96" t="s">
        <v>121</v>
      </c>
      <c r="C49" s="97"/>
      <c r="D49" s="97"/>
      <c r="E49" s="97"/>
      <c r="F49" s="97"/>
      <c r="G49" s="97"/>
      <c r="H49" s="97"/>
      <c r="I49" s="97"/>
      <c r="J49" s="97"/>
      <c r="K49" s="97"/>
      <c r="L49" s="70"/>
    </row>
    <row r="50" spans="2:13" ht="24.75" customHeight="1" x14ac:dyDescent="0.25"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2:13" ht="25.5" customHeight="1" x14ac:dyDescent="0.25"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2:13" ht="24" customHeight="1" x14ac:dyDescent="0.25"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</row>
  </sheetData>
  <mergeCells count="15">
    <mergeCell ref="I1:K1"/>
    <mergeCell ref="I2:K2"/>
    <mergeCell ref="B49:K49"/>
    <mergeCell ref="B7:L7"/>
    <mergeCell ref="B9:B10"/>
    <mergeCell ref="C9:C10"/>
    <mergeCell ref="D9:E9"/>
    <mergeCell ref="F9:G9"/>
    <mergeCell ref="H9:I9"/>
    <mergeCell ref="J9:K9"/>
    <mergeCell ref="L9:M9"/>
    <mergeCell ref="I3:K3"/>
    <mergeCell ref="C1:D1"/>
    <mergeCell ref="B5:K5"/>
    <mergeCell ref="B6:K6"/>
  </mergeCells>
  <pageMargins left="1.2204724409448819" right="0.23622047244094491" top="0.74803149606299213" bottom="0.74803149606299213" header="0" footer="0"/>
  <pageSetup paperSize="9" scale="73" orientation="portrait" horizontalDpi="180" verticalDpi="18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6"/>
  <sheetViews>
    <sheetView zoomScale="81" zoomScaleNormal="81" workbookViewId="0">
      <selection activeCell="L2" sqref="L2"/>
    </sheetView>
  </sheetViews>
  <sheetFormatPr defaultRowHeight="15" x14ac:dyDescent="0.25"/>
  <cols>
    <col min="1" max="1" width="5.5703125" style="44" customWidth="1"/>
    <col min="2" max="2" width="9.42578125" style="3" customWidth="1"/>
    <col min="3" max="3" width="37.140625" style="3" customWidth="1"/>
    <col min="4" max="4" width="10.5703125" style="3" hidden="1" customWidth="1"/>
    <col min="5" max="5" width="9.140625" style="3" hidden="1" customWidth="1"/>
    <col min="6" max="7" width="0.140625" style="3" hidden="1" customWidth="1"/>
    <col min="8" max="8" width="10.5703125" style="3" customWidth="1"/>
    <col min="9" max="9" width="9.140625" style="3" customWidth="1"/>
    <col min="10" max="10" width="10.5703125" style="3" customWidth="1"/>
    <col min="11" max="11" width="9.140625" style="3" customWidth="1"/>
    <col min="12" max="12" width="19.140625" style="3" customWidth="1"/>
    <col min="13" max="13" width="11.140625" style="3" customWidth="1"/>
    <col min="14" max="14" width="11.42578125" style="3" bestFit="1" customWidth="1"/>
    <col min="15" max="15" width="14.7109375" style="3" customWidth="1"/>
    <col min="16" max="254" width="9.140625" style="3"/>
    <col min="255" max="255" width="14.85546875" style="3" customWidth="1"/>
    <col min="256" max="256" width="60.42578125" style="3" customWidth="1"/>
    <col min="257" max="257" width="18" style="3" customWidth="1"/>
    <col min="258" max="258" width="17.7109375" style="3" customWidth="1"/>
    <col min="259" max="259" width="18.28515625" style="3" customWidth="1"/>
    <col min="260" max="260" width="17.5703125" style="3" customWidth="1"/>
    <col min="261" max="261" width="19.28515625" style="3" customWidth="1"/>
    <col min="262" max="262" width="18.5703125" style="3" customWidth="1"/>
    <col min="263" max="263" width="17.5703125" style="3" customWidth="1"/>
    <col min="264" max="264" width="18.5703125" style="3" customWidth="1"/>
    <col min="265" max="265" width="19.5703125" style="3" customWidth="1"/>
    <col min="266" max="266" width="18.5703125" style="3" customWidth="1"/>
    <col min="267" max="267" width="18.42578125" style="3" customWidth="1"/>
    <col min="268" max="268" width="19.140625" style="3" customWidth="1"/>
    <col min="269" max="269" width="11.140625" style="3" customWidth="1"/>
    <col min="270" max="270" width="11.42578125" style="3" bestFit="1" customWidth="1"/>
    <col min="271" max="271" width="14.7109375" style="3" customWidth="1"/>
    <col min="272" max="510" width="9.140625" style="3"/>
    <col min="511" max="511" width="14.85546875" style="3" customWidth="1"/>
    <col min="512" max="512" width="60.42578125" style="3" customWidth="1"/>
    <col min="513" max="513" width="18" style="3" customWidth="1"/>
    <col min="514" max="514" width="17.7109375" style="3" customWidth="1"/>
    <col min="515" max="515" width="18.28515625" style="3" customWidth="1"/>
    <col min="516" max="516" width="17.5703125" style="3" customWidth="1"/>
    <col min="517" max="517" width="19.28515625" style="3" customWidth="1"/>
    <col min="518" max="518" width="18.5703125" style="3" customWidth="1"/>
    <col min="519" max="519" width="17.5703125" style="3" customWidth="1"/>
    <col min="520" max="520" width="18.5703125" style="3" customWidth="1"/>
    <col min="521" max="521" width="19.5703125" style="3" customWidth="1"/>
    <col min="522" max="522" width="18.5703125" style="3" customWidth="1"/>
    <col min="523" max="523" width="18.42578125" style="3" customWidth="1"/>
    <col min="524" max="524" width="19.140625" style="3" customWidth="1"/>
    <col min="525" max="525" width="11.140625" style="3" customWidth="1"/>
    <col min="526" max="526" width="11.42578125" style="3" bestFit="1" customWidth="1"/>
    <col min="527" max="527" width="14.7109375" style="3" customWidth="1"/>
    <col min="528" max="766" width="9.140625" style="3"/>
    <col min="767" max="767" width="14.85546875" style="3" customWidth="1"/>
    <col min="768" max="768" width="60.42578125" style="3" customWidth="1"/>
    <col min="769" max="769" width="18" style="3" customWidth="1"/>
    <col min="770" max="770" width="17.7109375" style="3" customWidth="1"/>
    <col min="771" max="771" width="18.28515625" style="3" customWidth="1"/>
    <col min="772" max="772" width="17.5703125" style="3" customWidth="1"/>
    <col min="773" max="773" width="19.28515625" style="3" customWidth="1"/>
    <col min="774" max="774" width="18.5703125" style="3" customWidth="1"/>
    <col min="775" max="775" width="17.5703125" style="3" customWidth="1"/>
    <col min="776" max="776" width="18.5703125" style="3" customWidth="1"/>
    <col min="777" max="777" width="19.5703125" style="3" customWidth="1"/>
    <col min="778" max="778" width="18.5703125" style="3" customWidth="1"/>
    <col min="779" max="779" width="18.42578125" style="3" customWidth="1"/>
    <col min="780" max="780" width="19.140625" style="3" customWidth="1"/>
    <col min="781" max="781" width="11.140625" style="3" customWidth="1"/>
    <col min="782" max="782" width="11.42578125" style="3" bestFit="1" customWidth="1"/>
    <col min="783" max="783" width="14.7109375" style="3" customWidth="1"/>
    <col min="784" max="1022" width="9.140625" style="3"/>
    <col min="1023" max="1023" width="14.85546875" style="3" customWidth="1"/>
    <col min="1024" max="1024" width="60.42578125" style="3" customWidth="1"/>
    <col min="1025" max="1025" width="18" style="3" customWidth="1"/>
    <col min="1026" max="1026" width="17.7109375" style="3" customWidth="1"/>
    <col min="1027" max="1027" width="18.28515625" style="3" customWidth="1"/>
    <col min="1028" max="1028" width="17.5703125" style="3" customWidth="1"/>
    <col min="1029" max="1029" width="19.28515625" style="3" customWidth="1"/>
    <col min="1030" max="1030" width="18.5703125" style="3" customWidth="1"/>
    <col min="1031" max="1031" width="17.5703125" style="3" customWidth="1"/>
    <col min="1032" max="1032" width="18.5703125" style="3" customWidth="1"/>
    <col min="1033" max="1033" width="19.5703125" style="3" customWidth="1"/>
    <col min="1034" max="1034" width="18.5703125" style="3" customWidth="1"/>
    <col min="1035" max="1035" width="18.42578125" style="3" customWidth="1"/>
    <col min="1036" max="1036" width="19.140625" style="3" customWidth="1"/>
    <col min="1037" max="1037" width="11.140625" style="3" customWidth="1"/>
    <col min="1038" max="1038" width="11.42578125" style="3" bestFit="1" customWidth="1"/>
    <col min="1039" max="1039" width="14.7109375" style="3" customWidth="1"/>
    <col min="1040" max="1278" width="9.140625" style="3"/>
    <col min="1279" max="1279" width="14.85546875" style="3" customWidth="1"/>
    <col min="1280" max="1280" width="60.42578125" style="3" customWidth="1"/>
    <col min="1281" max="1281" width="18" style="3" customWidth="1"/>
    <col min="1282" max="1282" width="17.7109375" style="3" customWidth="1"/>
    <col min="1283" max="1283" width="18.28515625" style="3" customWidth="1"/>
    <col min="1284" max="1284" width="17.5703125" style="3" customWidth="1"/>
    <col min="1285" max="1285" width="19.28515625" style="3" customWidth="1"/>
    <col min="1286" max="1286" width="18.5703125" style="3" customWidth="1"/>
    <col min="1287" max="1287" width="17.5703125" style="3" customWidth="1"/>
    <col min="1288" max="1288" width="18.5703125" style="3" customWidth="1"/>
    <col min="1289" max="1289" width="19.5703125" style="3" customWidth="1"/>
    <col min="1290" max="1290" width="18.5703125" style="3" customWidth="1"/>
    <col min="1291" max="1291" width="18.42578125" style="3" customWidth="1"/>
    <col min="1292" max="1292" width="19.140625" style="3" customWidth="1"/>
    <col min="1293" max="1293" width="11.140625" style="3" customWidth="1"/>
    <col min="1294" max="1294" width="11.42578125" style="3" bestFit="1" customWidth="1"/>
    <col min="1295" max="1295" width="14.7109375" style="3" customWidth="1"/>
    <col min="1296" max="1534" width="9.140625" style="3"/>
    <col min="1535" max="1535" width="14.85546875" style="3" customWidth="1"/>
    <col min="1536" max="1536" width="60.42578125" style="3" customWidth="1"/>
    <col min="1537" max="1537" width="18" style="3" customWidth="1"/>
    <col min="1538" max="1538" width="17.7109375" style="3" customWidth="1"/>
    <col min="1539" max="1539" width="18.28515625" style="3" customWidth="1"/>
    <col min="1540" max="1540" width="17.5703125" style="3" customWidth="1"/>
    <col min="1541" max="1541" width="19.28515625" style="3" customWidth="1"/>
    <col min="1542" max="1542" width="18.5703125" style="3" customWidth="1"/>
    <col min="1543" max="1543" width="17.5703125" style="3" customWidth="1"/>
    <col min="1544" max="1544" width="18.5703125" style="3" customWidth="1"/>
    <col min="1545" max="1545" width="19.5703125" style="3" customWidth="1"/>
    <col min="1546" max="1546" width="18.5703125" style="3" customWidth="1"/>
    <col min="1547" max="1547" width="18.42578125" style="3" customWidth="1"/>
    <col min="1548" max="1548" width="19.140625" style="3" customWidth="1"/>
    <col min="1549" max="1549" width="11.140625" style="3" customWidth="1"/>
    <col min="1550" max="1550" width="11.42578125" style="3" bestFit="1" customWidth="1"/>
    <col min="1551" max="1551" width="14.7109375" style="3" customWidth="1"/>
    <col min="1552" max="1790" width="9.140625" style="3"/>
    <col min="1791" max="1791" width="14.85546875" style="3" customWidth="1"/>
    <col min="1792" max="1792" width="60.42578125" style="3" customWidth="1"/>
    <col min="1793" max="1793" width="18" style="3" customWidth="1"/>
    <col min="1794" max="1794" width="17.7109375" style="3" customWidth="1"/>
    <col min="1795" max="1795" width="18.28515625" style="3" customWidth="1"/>
    <col min="1796" max="1796" width="17.5703125" style="3" customWidth="1"/>
    <col min="1797" max="1797" width="19.28515625" style="3" customWidth="1"/>
    <col min="1798" max="1798" width="18.5703125" style="3" customWidth="1"/>
    <col min="1799" max="1799" width="17.5703125" style="3" customWidth="1"/>
    <col min="1800" max="1800" width="18.5703125" style="3" customWidth="1"/>
    <col min="1801" max="1801" width="19.5703125" style="3" customWidth="1"/>
    <col min="1802" max="1802" width="18.5703125" style="3" customWidth="1"/>
    <col min="1803" max="1803" width="18.42578125" style="3" customWidth="1"/>
    <col min="1804" max="1804" width="19.140625" style="3" customWidth="1"/>
    <col min="1805" max="1805" width="11.140625" style="3" customWidth="1"/>
    <col min="1806" max="1806" width="11.42578125" style="3" bestFit="1" customWidth="1"/>
    <col min="1807" max="1807" width="14.7109375" style="3" customWidth="1"/>
    <col min="1808" max="2046" width="9.140625" style="3"/>
    <col min="2047" max="2047" width="14.85546875" style="3" customWidth="1"/>
    <col min="2048" max="2048" width="60.42578125" style="3" customWidth="1"/>
    <col min="2049" max="2049" width="18" style="3" customWidth="1"/>
    <col min="2050" max="2050" width="17.7109375" style="3" customWidth="1"/>
    <col min="2051" max="2051" width="18.28515625" style="3" customWidth="1"/>
    <col min="2052" max="2052" width="17.5703125" style="3" customWidth="1"/>
    <col min="2053" max="2053" width="19.28515625" style="3" customWidth="1"/>
    <col min="2054" max="2054" width="18.5703125" style="3" customWidth="1"/>
    <col min="2055" max="2055" width="17.5703125" style="3" customWidth="1"/>
    <col min="2056" max="2056" width="18.5703125" style="3" customWidth="1"/>
    <col min="2057" max="2057" width="19.5703125" style="3" customWidth="1"/>
    <col min="2058" max="2058" width="18.5703125" style="3" customWidth="1"/>
    <col min="2059" max="2059" width="18.42578125" style="3" customWidth="1"/>
    <col min="2060" max="2060" width="19.140625" style="3" customWidth="1"/>
    <col min="2061" max="2061" width="11.140625" style="3" customWidth="1"/>
    <col min="2062" max="2062" width="11.42578125" style="3" bestFit="1" customWidth="1"/>
    <col min="2063" max="2063" width="14.7109375" style="3" customWidth="1"/>
    <col min="2064" max="2302" width="9.140625" style="3"/>
    <col min="2303" max="2303" width="14.85546875" style="3" customWidth="1"/>
    <col min="2304" max="2304" width="60.42578125" style="3" customWidth="1"/>
    <col min="2305" max="2305" width="18" style="3" customWidth="1"/>
    <col min="2306" max="2306" width="17.7109375" style="3" customWidth="1"/>
    <col min="2307" max="2307" width="18.28515625" style="3" customWidth="1"/>
    <col min="2308" max="2308" width="17.5703125" style="3" customWidth="1"/>
    <col min="2309" max="2309" width="19.28515625" style="3" customWidth="1"/>
    <col min="2310" max="2310" width="18.5703125" style="3" customWidth="1"/>
    <col min="2311" max="2311" width="17.5703125" style="3" customWidth="1"/>
    <col min="2312" max="2312" width="18.5703125" style="3" customWidth="1"/>
    <col min="2313" max="2313" width="19.5703125" style="3" customWidth="1"/>
    <col min="2314" max="2314" width="18.5703125" style="3" customWidth="1"/>
    <col min="2315" max="2315" width="18.42578125" style="3" customWidth="1"/>
    <col min="2316" max="2316" width="19.140625" style="3" customWidth="1"/>
    <col min="2317" max="2317" width="11.140625" style="3" customWidth="1"/>
    <col min="2318" max="2318" width="11.42578125" style="3" bestFit="1" customWidth="1"/>
    <col min="2319" max="2319" width="14.7109375" style="3" customWidth="1"/>
    <col min="2320" max="2558" width="9.140625" style="3"/>
    <col min="2559" max="2559" width="14.85546875" style="3" customWidth="1"/>
    <col min="2560" max="2560" width="60.42578125" style="3" customWidth="1"/>
    <col min="2561" max="2561" width="18" style="3" customWidth="1"/>
    <col min="2562" max="2562" width="17.7109375" style="3" customWidth="1"/>
    <col min="2563" max="2563" width="18.28515625" style="3" customWidth="1"/>
    <col min="2564" max="2564" width="17.5703125" style="3" customWidth="1"/>
    <col min="2565" max="2565" width="19.28515625" style="3" customWidth="1"/>
    <col min="2566" max="2566" width="18.5703125" style="3" customWidth="1"/>
    <col min="2567" max="2567" width="17.5703125" style="3" customWidth="1"/>
    <col min="2568" max="2568" width="18.5703125" style="3" customWidth="1"/>
    <col min="2569" max="2569" width="19.5703125" style="3" customWidth="1"/>
    <col min="2570" max="2570" width="18.5703125" style="3" customWidth="1"/>
    <col min="2571" max="2571" width="18.42578125" style="3" customWidth="1"/>
    <col min="2572" max="2572" width="19.140625" style="3" customWidth="1"/>
    <col min="2573" max="2573" width="11.140625" style="3" customWidth="1"/>
    <col min="2574" max="2574" width="11.42578125" style="3" bestFit="1" customWidth="1"/>
    <col min="2575" max="2575" width="14.7109375" style="3" customWidth="1"/>
    <col min="2576" max="2814" width="9.140625" style="3"/>
    <col min="2815" max="2815" width="14.85546875" style="3" customWidth="1"/>
    <col min="2816" max="2816" width="60.42578125" style="3" customWidth="1"/>
    <col min="2817" max="2817" width="18" style="3" customWidth="1"/>
    <col min="2818" max="2818" width="17.7109375" style="3" customWidth="1"/>
    <col min="2819" max="2819" width="18.28515625" style="3" customWidth="1"/>
    <col min="2820" max="2820" width="17.5703125" style="3" customWidth="1"/>
    <col min="2821" max="2821" width="19.28515625" style="3" customWidth="1"/>
    <col min="2822" max="2822" width="18.5703125" style="3" customWidth="1"/>
    <col min="2823" max="2823" width="17.5703125" style="3" customWidth="1"/>
    <col min="2824" max="2824" width="18.5703125" style="3" customWidth="1"/>
    <col min="2825" max="2825" width="19.5703125" style="3" customWidth="1"/>
    <col min="2826" max="2826" width="18.5703125" style="3" customWidth="1"/>
    <col min="2827" max="2827" width="18.42578125" style="3" customWidth="1"/>
    <col min="2828" max="2828" width="19.140625" style="3" customWidth="1"/>
    <col min="2829" max="2829" width="11.140625" style="3" customWidth="1"/>
    <col min="2830" max="2830" width="11.42578125" style="3" bestFit="1" customWidth="1"/>
    <col min="2831" max="2831" width="14.7109375" style="3" customWidth="1"/>
    <col min="2832" max="3070" width="9.140625" style="3"/>
    <col min="3071" max="3071" width="14.85546875" style="3" customWidth="1"/>
    <col min="3072" max="3072" width="60.42578125" style="3" customWidth="1"/>
    <col min="3073" max="3073" width="18" style="3" customWidth="1"/>
    <col min="3074" max="3074" width="17.7109375" style="3" customWidth="1"/>
    <col min="3075" max="3075" width="18.28515625" style="3" customWidth="1"/>
    <col min="3076" max="3076" width="17.5703125" style="3" customWidth="1"/>
    <col min="3077" max="3077" width="19.28515625" style="3" customWidth="1"/>
    <col min="3078" max="3078" width="18.5703125" style="3" customWidth="1"/>
    <col min="3079" max="3079" width="17.5703125" style="3" customWidth="1"/>
    <col min="3080" max="3080" width="18.5703125" style="3" customWidth="1"/>
    <col min="3081" max="3081" width="19.5703125" style="3" customWidth="1"/>
    <col min="3082" max="3082" width="18.5703125" style="3" customWidth="1"/>
    <col min="3083" max="3083" width="18.42578125" style="3" customWidth="1"/>
    <col min="3084" max="3084" width="19.140625" style="3" customWidth="1"/>
    <col min="3085" max="3085" width="11.140625" style="3" customWidth="1"/>
    <col min="3086" max="3086" width="11.42578125" style="3" bestFit="1" customWidth="1"/>
    <col min="3087" max="3087" width="14.7109375" style="3" customWidth="1"/>
    <col min="3088" max="3326" width="9.140625" style="3"/>
    <col min="3327" max="3327" width="14.85546875" style="3" customWidth="1"/>
    <col min="3328" max="3328" width="60.42578125" style="3" customWidth="1"/>
    <col min="3329" max="3329" width="18" style="3" customWidth="1"/>
    <col min="3330" max="3330" width="17.7109375" style="3" customWidth="1"/>
    <col min="3331" max="3331" width="18.28515625" style="3" customWidth="1"/>
    <col min="3332" max="3332" width="17.5703125" style="3" customWidth="1"/>
    <col min="3333" max="3333" width="19.28515625" style="3" customWidth="1"/>
    <col min="3334" max="3334" width="18.5703125" style="3" customWidth="1"/>
    <col min="3335" max="3335" width="17.5703125" style="3" customWidth="1"/>
    <col min="3336" max="3336" width="18.5703125" style="3" customWidth="1"/>
    <col min="3337" max="3337" width="19.5703125" style="3" customWidth="1"/>
    <col min="3338" max="3338" width="18.5703125" style="3" customWidth="1"/>
    <col min="3339" max="3339" width="18.42578125" style="3" customWidth="1"/>
    <col min="3340" max="3340" width="19.140625" style="3" customWidth="1"/>
    <col min="3341" max="3341" width="11.140625" style="3" customWidth="1"/>
    <col min="3342" max="3342" width="11.42578125" style="3" bestFit="1" customWidth="1"/>
    <col min="3343" max="3343" width="14.7109375" style="3" customWidth="1"/>
    <col min="3344" max="3582" width="9.140625" style="3"/>
    <col min="3583" max="3583" width="14.85546875" style="3" customWidth="1"/>
    <col min="3584" max="3584" width="60.42578125" style="3" customWidth="1"/>
    <col min="3585" max="3585" width="18" style="3" customWidth="1"/>
    <col min="3586" max="3586" width="17.7109375" style="3" customWidth="1"/>
    <col min="3587" max="3587" width="18.28515625" style="3" customWidth="1"/>
    <col min="3588" max="3588" width="17.5703125" style="3" customWidth="1"/>
    <col min="3589" max="3589" width="19.28515625" style="3" customWidth="1"/>
    <col min="3590" max="3590" width="18.5703125" style="3" customWidth="1"/>
    <col min="3591" max="3591" width="17.5703125" style="3" customWidth="1"/>
    <col min="3592" max="3592" width="18.5703125" style="3" customWidth="1"/>
    <col min="3593" max="3593" width="19.5703125" style="3" customWidth="1"/>
    <col min="3594" max="3594" width="18.5703125" style="3" customWidth="1"/>
    <col min="3595" max="3595" width="18.42578125" style="3" customWidth="1"/>
    <col min="3596" max="3596" width="19.140625" style="3" customWidth="1"/>
    <col min="3597" max="3597" width="11.140625" style="3" customWidth="1"/>
    <col min="3598" max="3598" width="11.42578125" style="3" bestFit="1" customWidth="1"/>
    <col min="3599" max="3599" width="14.7109375" style="3" customWidth="1"/>
    <col min="3600" max="3838" width="9.140625" style="3"/>
    <col min="3839" max="3839" width="14.85546875" style="3" customWidth="1"/>
    <col min="3840" max="3840" width="60.42578125" style="3" customWidth="1"/>
    <col min="3841" max="3841" width="18" style="3" customWidth="1"/>
    <col min="3842" max="3842" width="17.7109375" style="3" customWidth="1"/>
    <col min="3843" max="3843" width="18.28515625" style="3" customWidth="1"/>
    <col min="3844" max="3844" width="17.5703125" style="3" customWidth="1"/>
    <col min="3845" max="3845" width="19.28515625" style="3" customWidth="1"/>
    <col min="3846" max="3846" width="18.5703125" style="3" customWidth="1"/>
    <col min="3847" max="3847" width="17.5703125" style="3" customWidth="1"/>
    <col min="3848" max="3848" width="18.5703125" style="3" customWidth="1"/>
    <col min="3849" max="3849" width="19.5703125" style="3" customWidth="1"/>
    <col min="3850" max="3850" width="18.5703125" style="3" customWidth="1"/>
    <col min="3851" max="3851" width="18.42578125" style="3" customWidth="1"/>
    <col min="3852" max="3852" width="19.140625" style="3" customWidth="1"/>
    <col min="3853" max="3853" width="11.140625" style="3" customWidth="1"/>
    <col min="3854" max="3854" width="11.42578125" style="3" bestFit="1" customWidth="1"/>
    <col min="3855" max="3855" width="14.7109375" style="3" customWidth="1"/>
    <col min="3856" max="4094" width="9.140625" style="3"/>
    <col min="4095" max="4095" width="14.85546875" style="3" customWidth="1"/>
    <col min="4096" max="4096" width="60.42578125" style="3" customWidth="1"/>
    <col min="4097" max="4097" width="18" style="3" customWidth="1"/>
    <col min="4098" max="4098" width="17.7109375" style="3" customWidth="1"/>
    <col min="4099" max="4099" width="18.28515625" style="3" customWidth="1"/>
    <col min="4100" max="4100" width="17.5703125" style="3" customWidth="1"/>
    <col min="4101" max="4101" width="19.28515625" style="3" customWidth="1"/>
    <col min="4102" max="4102" width="18.5703125" style="3" customWidth="1"/>
    <col min="4103" max="4103" width="17.5703125" style="3" customWidth="1"/>
    <col min="4104" max="4104" width="18.5703125" style="3" customWidth="1"/>
    <col min="4105" max="4105" width="19.5703125" style="3" customWidth="1"/>
    <col min="4106" max="4106" width="18.5703125" style="3" customWidth="1"/>
    <col min="4107" max="4107" width="18.42578125" style="3" customWidth="1"/>
    <col min="4108" max="4108" width="19.140625" style="3" customWidth="1"/>
    <col min="4109" max="4109" width="11.140625" style="3" customWidth="1"/>
    <col min="4110" max="4110" width="11.42578125" style="3" bestFit="1" customWidth="1"/>
    <col min="4111" max="4111" width="14.7109375" style="3" customWidth="1"/>
    <col min="4112" max="4350" width="9.140625" style="3"/>
    <col min="4351" max="4351" width="14.85546875" style="3" customWidth="1"/>
    <col min="4352" max="4352" width="60.42578125" style="3" customWidth="1"/>
    <col min="4353" max="4353" width="18" style="3" customWidth="1"/>
    <col min="4354" max="4354" width="17.7109375" style="3" customWidth="1"/>
    <col min="4355" max="4355" width="18.28515625" style="3" customWidth="1"/>
    <col min="4356" max="4356" width="17.5703125" style="3" customWidth="1"/>
    <col min="4357" max="4357" width="19.28515625" style="3" customWidth="1"/>
    <col min="4358" max="4358" width="18.5703125" style="3" customWidth="1"/>
    <col min="4359" max="4359" width="17.5703125" style="3" customWidth="1"/>
    <col min="4360" max="4360" width="18.5703125" style="3" customWidth="1"/>
    <col min="4361" max="4361" width="19.5703125" style="3" customWidth="1"/>
    <col min="4362" max="4362" width="18.5703125" style="3" customWidth="1"/>
    <col min="4363" max="4363" width="18.42578125" style="3" customWidth="1"/>
    <col min="4364" max="4364" width="19.140625" style="3" customWidth="1"/>
    <col min="4365" max="4365" width="11.140625" style="3" customWidth="1"/>
    <col min="4366" max="4366" width="11.42578125" style="3" bestFit="1" customWidth="1"/>
    <col min="4367" max="4367" width="14.7109375" style="3" customWidth="1"/>
    <col min="4368" max="4606" width="9.140625" style="3"/>
    <col min="4607" max="4607" width="14.85546875" style="3" customWidth="1"/>
    <col min="4608" max="4608" width="60.42578125" style="3" customWidth="1"/>
    <col min="4609" max="4609" width="18" style="3" customWidth="1"/>
    <col min="4610" max="4610" width="17.7109375" style="3" customWidth="1"/>
    <col min="4611" max="4611" width="18.28515625" style="3" customWidth="1"/>
    <col min="4612" max="4612" width="17.5703125" style="3" customWidth="1"/>
    <col min="4613" max="4613" width="19.28515625" style="3" customWidth="1"/>
    <col min="4614" max="4614" width="18.5703125" style="3" customWidth="1"/>
    <col min="4615" max="4615" width="17.5703125" style="3" customWidth="1"/>
    <col min="4616" max="4616" width="18.5703125" style="3" customWidth="1"/>
    <col min="4617" max="4617" width="19.5703125" style="3" customWidth="1"/>
    <col min="4618" max="4618" width="18.5703125" style="3" customWidth="1"/>
    <col min="4619" max="4619" width="18.42578125" style="3" customWidth="1"/>
    <col min="4620" max="4620" width="19.140625" style="3" customWidth="1"/>
    <col min="4621" max="4621" width="11.140625" style="3" customWidth="1"/>
    <col min="4622" max="4622" width="11.42578125" style="3" bestFit="1" customWidth="1"/>
    <col min="4623" max="4623" width="14.7109375" style="3" customWidth="1"/>
    <col min="4624" max="4862" width="9.140625" style="3"/>
    <col min="4863" max="4863" width="14.85546875" style="3" customWidth="1"/>
    <col min="4864" max="4864" width="60.42578125" style="3" customWidth="1"/>
    <col min="4865" max="4865" width="18" style="3" customWidth="1"/>
    <col min="4866" max="4866" width="17.7109375" style="3" customWidth="1"/>
    <col min="4867" max="4867" width="18.28515625" style="3" customWidth="1"/>
    <col min="4868" max="4868" width="17.5703125" style="3" customWidth="1"/>
    <col min="4869" max="4869" width="19.28515625" style="3" customWidth="1"/>
    <col min="4870" max="4870" width="18.5703125" style="3" customWidth="1"/>
    <col min="4871" max="4871" width="17.5703125" style="3" customWidth="1"/>
    <col min="4872" max="4872" width="18.5703125" style="3" customWidth="1"/>
    <col min="4873" max="4873" width="19.5703125" style="3" customWidth="1"/>
    <col min="4874" max="4874" width="18.5703125" style="3" customWidth="1"/>
    <col min="4875" max="4875" width="18.42578125" style="3" customWidth="1"/>
    <col min="4876" max="4876" width="19.140625" style="3" customWidth="1"/>
    <col min="4877" max="4877" width="11.140625" style="3" customWidth="1"/>
    <col min="4878" max="4878" width="11.42578125" style="3" bestFit="1" customWidth="1"/>
    <col min="4879" max="4879" width="14.7109375" style="3" customWidth="1"/>
    <col min="4880" max="5118" width="9.140625" style="3"/>
    <col min="5119" max="5119" width="14.85546875" style="3" customWidth="1"/>
    <col min="5120" max="5120" width="60.42578125" style="3" customWidth="1"/>
    <col min="5121" max="5121" width="18" style="3" customWidth="1"/>
    <col min="5122" max="5122" width="17.7109375" style="3" customWidth="1"/>
    <col min="5123" max="5123" width="18.28515625" style="3" customWidth="1"/>
    <col min="5124" max="5124" width="17.5703125" style="3" customWidth="1"/>
    <col min="5125" max="5125" width="19.28515625" style="3" customWidth="1"/>
    <col min="5126" max="5126" width="18.5703125" style="3" customWidth="1"/>
    <col min="5127" max="5127" width="17.5703125" style="3" customWidth="1"/>
    <col min="5128" max="5128" width="18.5703125" style="3" customWidth="1"/>
    <col min="5129" max="5129" width="19.5703125" style="3" customWidth="1"/>
    <col min="5130" max="5130" width="18.5703125" style="3" customWidth="1"/>
    <col min="5131" max="5131" width="18.42578125" style="3" customWidth="1"/>
    <col min="5132" max="5132" width="19.140625" style="3" customWidth="1"/>
    <col min="5133" max="5133" width="11.140625" style="3" customWidth="1"/>
    <col min="5134" max="5134" width="11.42578125" style="3" bestFit="1" customWidth="1"/>
    <col min="5135" max="5135" width="14.7109375" style="3" customWidth="1"/>
    <col min="5136" max="5374" width="9.140625" style="3"/>
    <col min="5375" max="5375" width="14.85546875" style="3" customWidth="1"/>
    <col min="5376" max="5376" width="60.42578125" style="3" customWidth="1"/>
    <col min="5377" max="5377" width="18" style="3" customWidth="1"/>
    <col min="5378" max="5378" width="17.7109375" style="3" customWidth="1"/>
    <col min="5379" max="5379" width="18.28515625" style="3" customWidth="1"/>
    <col min="5380" max="5380" width="17.5703125" style="3" customWidth="1"/>
    <col min="5381" max="5381" width="19.28515625" style="3" customWidth="1"/>
    <col min="5382" max="5382" width="18.5703125" style="3" customWidth="1"/>
    <col min="5383" max="5383" width="17.5703125" style="3" customWidth="1"/>
    <col min="5384" max="5384" width="18.5703125" style="3" customWidth="1"/>
    <col min="5385" max="5385" width="19.5703125" style="3" customWidth="1"/>
    <col min="5386" max="5386" width="18.5703125" style="3" customWidth="1"/>
    <col min="5387" max="5387" width="18.42578125" style="3" customWidth="1"/>
    <col min="5388" max="5388" width="19.140625" style="3" customWidth="1"/>
    <col min="5389" max="5389" width="11.140625" style="3" customWidth="1"/>
    <col min="5390" max="5390" width="11.42578125" style="3" bestFit="1" customWidth="1"/>
    <col min="5391" max="5391" width="14.7109375" style="3" customWidth="1"/>
    <col min="5392" max="5630" width="9.140625" style="3"/>
    <col min="5631" max="5631" width="14.85546875" style="3" customWidth="1"/>
    <col min="5632" max="5632" width="60.42578125" style="3" customWidth="1"/>
    <col min="5633" max="5633" width="18" style="3" customWidth="1"/>
    <col min="5634" max="5634" width="17.7109375" style="3" customWidth="1"/>
    <col min="5635" max="5635" width="18.28515625" style="3" customWidth="1"/>
    <col min="5636" max="5636" width="17.5703125" style="3" customWidth="1"/>
    <col min="5637" max="5637" width="19.28515625" style="3" customWidth="1"/>
    <col min="5638" max="5638" width="18.5703125" style="3" customWidth="1"/>
    <col min="5639" max="5639" width="17.5703125" style="3" customWidth="1"/>
    <col min="5640" max="5640" width="18.5703125" style="3" customWidth="1"/>
    <col min="5641" max="5641" width="19.5703125" style="3" customWidth="1"/>
    <col min="5642" max="5642" width="18.5703125" style="3" customWidth="1"/>
    <col min="5643" max="5643" width="18.42578125" style="3" customWidth="1"/>
    <col min="5644" max="5644" width="19.140625" style="3" customWidth="1"/>
    <col min="5645" max="5645" width="11.140625" style="3" customWidth="1"/>
    <col min="5646" max="5646" width="11.42578125" style="3" bestFit="1" customWidth="1"/>
    <col min="5647" max="5647" width="14.7109375" style="3" customWidth="1"/>
    <col min="5648" max="5886" width="9.140625" style="3"/>
    <col min="5887" max="5887" width="14.85546875" style="3" customWidth="1"/>
    <col min="5888" max="5888" width="60.42578125" style="3" customWidth="1"/>
    <col min="5889" max="5889" width="18" style="3" customWidth="1"/>
    <col min="5890" max="5890" width="17.7109375" style="3" customWidth="1"/>
    <col min="5891" max="5891" width="18.28515625" style="3" customWidth="1"/>
    <col min="5892" max="5892" width="17.5703125" style="3" customWidth="1"/>
    <col min="5893" max="5893" width="19.28515625" style="3" customWidth="1"/>
    <col min="5894" max="5894" width="18.5703125" style="3" customWidth="1"/>
    <col min="5895" max="5895" width="17.5703125" style="3" customWidth="1"/>
    <col min="5896" max="5896" width="18.5703125" style="3" customWidth="1"/>
    <col min="5897" max="5897" width="19.5703125" style="3" customWidth="1"/>
    <col min="5898" max="5898" width="18.5703125" style="3" customWidth="1"/>
    <col min="5899" max="5899" width="18.42578125" style="3" customWidth="1"/>
    <col min="5900" max="5900" width="19.140625" style="3" customWidth="1"/>
    <col min="5901" max="5901" width="11.140625" style="3" customWidth="1"/>
    <col min="5902" max="5902" width="11.42578125" style="3" bestFit="1" customWidth="1"/>
    <col min="5903" max="5903" width="14.7109375" style="3" customWidth="1"/>
    <col min="5904" max="6142" width="9.140625" style="3"/>
    <col min="6143" max="6143" width="14.85546875" style="3" customWidth="1"/>
    <col min="6144" max="6144" width="60.42578125" style="3" customWidth="1"/>
    <col min="6145" max="6145" width="18" style="3" customWidth="1"/>
    <col min="6146" max="6146" width="17.7109375" style="3" customWidth="1"/>
    <col min="6147" max="6147" width="18.28515625" style="3" customWidth="1"/>
    <col min="6148" max="6148" width="17.5703125" style="3" customWidth="1"/>
    <col min="6149" max="6149" width="19.28515625" style="3" customWidth="1"/>
    <col min="6150" max="6150" width="18.5703125" style="3" customWidth="1"/>
    <col min="6151" max="6151" width="17.5703125" style="3" customWidth="1"/>
    <col min="6152" max="6152" width="18.5703125" style="3" customWidth="1"/>
    <col min="6153" max="6153" width="19.5703125" style="3" customWidth="1"/>
    <col min="6154" max="6154" width="18.5703125" style="3" customWidth="1"/>
    <col min="6155" max="6155" width="18.42578125" style="3" customWidth="1"/>
    <col min="6156" max="6156" width="19.140625" style="3" customWidth="1"/>
    <col min="6157" max="6157" width="11.140625" style="3" customWidth="1"/>
    <col min="6158" max="6158" width="11.42578125" style="3" bestFit="1" customWidth="1"/>
    <col min="6159" max="6159" width="14.7109375" style="3" customWidth="1"/>
    <col min="6160" max="6398" width="9.140625" style="3"/>
    <col min="6399" max="6399" width="14.85546875" style="3" customWidth="1"/>
    <col min="6400" max="6400" width="60.42578125" style="3" customWidth="1"/>
    <col min="6401" max="6401" width="18" style="3" customWidth="1"/>
    <col min="6402" max="6402" width="17.7109375" style="3" customWidth="1"/>
    <col min="6403" max="6403" width="18.28515625" style="3" customWidth="1"/>
    <col min="6404" max="6404" width="17.5703125" style="3" customWidth="1"/>
    <col min="6405" max="6405" width="19.28515625" style="3" customWidth="1"/>
    <col min="6406" max="6406" width="18.5703125" style="3" customWidth="1"/>
    <col min="6407" max="6407" width="17.5703125" style="3" customWidth="1"/>
    <col min="6408" max="6408" width="18.5703125" style="3" customWidth="1"/>
    <col min="6409" max="6409" width="19.5703125" style="3" customWidth="1"/>
    <col min="6410" max="6410" width="18.5703125" style="3" customWidth="1"/>
    <col min="6411" max="6411" width="18.42578125" style="3" customWidth="1"/>
    <col min="6412" max="6412" width="19.140625" style="3" customWidth="1"/>
    <col min="6413" max="6413" width="11.140625" style="3" customWidth="1"/>
    <col min="6414" max="6414" width="11.42578125" style="3" bestFit="1" customWidth="1"/>
    <col min="6415" max="6415" width="14.7109375" style="3" customWidth="1"/>
    <col min="6416" max="6654" width="9.140625" style="3"/>
    <col min="6655" max="6655" width="14.85546875" style="3" customWidth="1"/>
    <col min="6656" max="6656" width="60.42578125" style="3" customWidth="1"/>
    <col min="6657" max="6657" width="18" style="3" customWidth="1"/>
    <col min="6658" max="6658" width="17.7109375" style="3" customWidth="1"/>
    <col min="6659" max="6659" width="18.28515625" style="3" customWidth="1"/>
    <col min="6660" max="6660" width="17.5703125" style="3" customWidth="1"/>
    <col min="6661" max="6661" width="19.28515625" style="3" customWidth="1"/>
    <col min="6662" max="6662" width="18.5703125" style="3" customWidth="1"/>
    <col min="6663" max="6663" width="17.5703125" style="3" customWidth="1"/>
    <col min="6664" max="6664" width="18.5703125" style="3" customWidth="1"/>
    <col min="6665" max="6665" width="19.5703125" style="3" customWidth="1"/>
    <col min="6666" max="6666" width="18.5703125" style="3" customWidth="1"/>
    <col min="6667" max="6667" width="18.42578125" style="3" customWidth="1"/>
    <col min="6668" max="6668" width="19.140625" style="3" customWidth="1"/>
    <col min="6669" max="6669" width="11.140625" style="3" customWidth="1"/>
    <col min="6670" max="6670" width="11.42578125" style="3" bestFit="1" customWidth="1"/>
    <col min="6671" max="6671" width="14.7109375" style="3" customWidth="1"/>
    <col min="6672" max="6910" width="9.140625" style="3"/>
    <col min="6911" max="6911" width="14.85546875" style="3" customWidth="1"/>
    <col min="6912" max="6912" width="60.42578125" style="3" customWidth="1"/>
    <col min="6913" max="6913" width="18" style="3" customWidth="1"/>
    <col min="6914" max="6914" width="17.7109375" style="3" customWidth="1"/>
    <col min="6915" max="6915" width="18.28515625" style="3" customWidth="1"/>
    <col min="6916" max="6916" width="17.5703125" style="3" customWidth="1"/>
    <col min="6917" max="6917" width="19.28515625" style="3" customWidth="1"/>
    <col min="6918" max="6918" width="18.5703125" style="3" customWidth="1"/>
    <col min="6919" max="6919" width="17.5703125" style="3" customWidth="1"/>
    <col min="6920" max="6920" width="18.5703125" style="3" customWidth="1"/>
    <col min="6921" max="6921" width="19.5703125" style="3" customWidth="1"/>
    <col min="6922" max="6922" width="18.5703125" style="3" customWidth="1"/>
    <col min="6923" max="6923" width="18.42578125" style="3" customWidth="1"/>
    <col min="6924" max="6924" width="19.140625" style="3" customWidth="1"/>
    <col min="6925" max="6925" width="11.140625" style="3" customWidth="1"/>
    <col min="6926" max="6926" width="11.42578125" style="3" bestFit="1" customWidth="1"/>
    <col min="6927" max="6927" width="14.7109375" style="3" customWidth="1"/>
    <col min="6928" max="7166" width="9.140625" style="3"/>
    <col min="7167" max="7167" width="14.85546875" style="3" customWidth="1"/>
    <col min="7168" max="7168" width="60.42578125" style="3" customWidth="1"/>
    <col min="7169" max="7169" width="18" style="3" customWidth="1"/>
    <col min="7170" max="7170" width="17.7109375" style="3" customWidth="1"/>
    <col min="7171" max="7171" width="18.28515625" style="3" customWidth="1"/>
    <col min="7172" max="7172" width="17.5703125" style="3" customWidth="1"/>
    <col min="7173" max="7173" width="19.28515625" style="3" customWidth="1"/>
    <col min="7174" max="7174" width="18.5703125" style="3" customWidth="1"/>
    <col min="7175" max="7175" width="17.5703125" style="3" customWidth="1"/>
    <col min="7176" max="7176" width="18.5703125" style="3" customWidth="1"/>
    <col min="7177" max="7177" width="19.5703125" style="3" customWidth="1"/>
    <col min="7178" max="7178" width="18.5703125" style="3" customWidth="1"/>
    <col min="7179" max="7179" width="18.42578125" style="3" customWidth="1"/>
    <col min="7180" max="7180" width="19.140625" style="3" customWidth="1"/>
    <col min="7181" max="7181" width="11.140625" style="3" customWidth="1"/>
    <col min="7182" max="7182" width="11.42578125" style="3" bestFit="1" customWidth="1"/>
    <col min="7183" max="7183" width="14.7109375" style="3" customWidth="1"/>
    <col min="7184" max="7422" width="9.140625" style="3"/>
    <col min="7423" max="7423" width="14.85546875" style="3" customWidth="1"/>
    <col min="7424" max="7424" width="60.42578125" style="3" customWidth="1"/>
    <col min="7425" max="7425" width="18" style="3" customWidth="1"/>
    <col min="7426" max="7426" width="17.7109375" style="3" customWidth="1"/>
    <col min="7427" max="7427" width="18.28515625" style="3" customWidth="1"/>
    <col min="7428" max="7428" width="17.5703125" style="3" customWidth="1"/>
    <col min="7429" max="7429" width="19.28515625" style="3" customWidth="1"/>
    <col min="7430" max="7430" width="18.5703125" style="3" customWidth="1"/>
    <col min="7431" max="7431" width="17.5703125" style="3" customWidth="1"/>
    <col min="7432" max="7432" width="18.5703125" style="3" customWidth="1"/>
    <col min="7433" max="7433" width="19.5703125" style="3" customWidth="1"/>
    <col min="7434" max="7434" width="18.5703125" style="3" customWidth="1"/>
    <col min="7435" max="7435" width="18.42578125" style="3" customWidth="1"/>
    <col min="7436" max="7436" width="19.140625" style="3" customWidth="1"/>
    <col min="7437" max="7437" width="11.140625" style="3" customWidth="1"/>
    <col min="7438" max="7438" width="11.42578125" style="3" bestFit="1" customWidth="1"/>
    <col min="7439" max="7439" width="14.7109375" style="3" customWidth="1"/>
    <col min="7440" max="7678" width="9.140625" style="3"/>
    <col min="7679" max="7679" width="14.85546875" style="3" customWidth="1"/>
    <col min="7680" max="7680" width="60.42578125" style="3" customWidth="1"/>
    <col min="7681" max="7681" width="18" style="3" customWidth="1"/>
    <col min="7682" max="7682" width="17.7109375" style="3" customWidth="1"/>
    <col min="7683" max="7683" width="18.28515625" style="3" customWidth="1"/>
    <col min="7684" max="7684" width="17.5703125" style="3" customWidth="1"/>
    <col min="7685" max="7685" width="19.28515625" style="3" customWidth="1"/>
    <col min="7686" max="7686" width="18.5703125" style="3" customWidth="1"/>
    <col min="7687" max="7687" width="17.5703125" style="3" customWidth="1"/>
    <col min="7688" max="7688" width="18.5703125" style="3" customWidth="1"/>
    <col min="7689" max="7689" width="19.5703125" style="3" customWidth="1"/>
    <col min="7690" max="7690" width="18.5703125" style="3" customWidth="1"/>
    <col min="7691" max="7691" width="18.42578125" style="3" customWidth="1"/>
    <col min="7692" max="7692" width="19.140625" style="3" customWidth="1"/>
    <col min="7693" max="7693" width="11.140625" style="3" customWidth="1"/>
    <col min="7694" max="7694" width="11.42578125" style="3" bestFit="1" customWidth="1"/>
    <col min="7695" max="7695" width="14.7109375" style="3" customWidth="1"/>
    <col min="7696" max="7934" width="9.140625" style="3"/>
    <col min="7935" max="7935" width="14.85546875" style="3" customWidth="1"/>
    <col min="7936" max="7936" width="60.42578125" style="3" customWidth="1"/>
    <col min="7937" max="7937" width="18" style="3" customWidth="1"/>
    <col min="7938" max="7938" width="17.7109375" style="3" customWidth="1"/>
    <col min="7939" max="7939" width="18.28515625" style="3" customWidth="1"/>
    <col min="7940" max="7940" width="17.5703125" style="3" customWidth="1"/>
    <col min="7941" max="7941" width="19.28515625" style="3" customWidth="1"/>
    <col min="7942" max="7942" width="18.5703125" style="3" customWidth="1"/>
    <col min="7943" max="7943" width="17.5703125" style="3" customWidth="1"/>
    <col min="7944" max="7944" width="18.5703125" style="3" customWidth="1"/>
    <col min="7945" max="7945" width="19.5703125" style="3" customWidth="1"/>
    <col min="7946" max="7946" width="18.5703125" style="3" customWidth="1"/>
    <col min="7947" max="7947" width="18.42578125" style="3" customWidth="1"/>
    <col min="7948" max="7948" width="19.140625" style="3" customWidth="1"/>
    <col min="7949" max="7949" width="11.140625" style="3" customWidth="1"/>
    <col min="7950" max="7950" width="11.42578125" style="3" bestFit="1" customWidth="1"/>
    <col min="7951" max="7951" width="14.7109375" style="3" customWidth="1"/>
    <col min="7952" max="8190" width="9.140625" style="3"/>
    <col min="8191" max="8191" width="14.85546875" style="3" customWidth="1"/>
    <col min="8192" max="8192" width="60.42578125" style="3" customWidth="1"/>
    <col min="8193" max="8193" width="18" style="3" customWidth="1"/>
    <col min="8194" max="8194" width="17.7109375" style="3" customWidth="1"/>
    <col min="8195" max="8195" width="18.28515625" style="3" customWidth="1"/>
    <col min="8196" max="8196" width="17.5703125" style="3" customWidth="1"/>
    <col min="8197" max="8197" width="19.28515625" style="3" customWidth="1"/>
    <col min="8198" max="8198" width="18.5703125" style="3" customWidth="1"/>
    <col min="8199" max="8199" width="17.5703125" style="3" customWidth="1"/>
    <col min="8200" max="8200" width="18.5703125" style="3" customWidth="1"/>
    <col min="8201" max="8201" width="19.5703125" style="3" customWidth="1"/>
    <col min="8202" max="8202" width="18.5703125" style="3" customWidth="1"/>
    <col min="8203" max="8203" width="18.42578125" style="3" customWidth="1"/>
    <col min="8204" max="8204" width="19.140625" style="3" customWidth="1"/>
    <col min="8205" max="8205" width="11.140625" style="3" customWidth="1"/>
    <col min="8206" max="8206" width="11.42578125" style="3" bestFit="1" customWidth="1"/>
    <col min="8207" max="8207" width="14.7109375" style="3" customWidth="1"/>
    <col min="8208" max="8446" width="9.140625" style="3"/>
    <col min="8447" max="8447" width="14.85546875" style="3" customWidth="1"/>
    <col min="8448" max="8448" width="60.42578125" style="3" customWidth="1"/>
    <col min="8449" max="8449" width="18" style="3" customWidth="1"/>
    <col min="8450" max="8450" width="17.7109375" style="3" customWidth="1"/>
    <col min="8451" max="8451" width="18.28515625" style="3" customWidth="1"/>
    <col min="8452" max="8452" width="17.5703125" style="3" customWidth="1"/>
    <col min="8453" max="8453" width="19.28515625" style="3" customWidth="1"/>
    <col min="8454" max="8454" width="18.5703125" style="3" customWidth="1"/>
    <col min="8455" max="8455" width="17.5703125" style="3" customWidth="1"/>
    <col min="8456" max="8456" width="18.5703125" style="3" customWidth="1"/>
    <col min="8457" max="8457" width="19.5703125" style="3" customWidth="1"/>
    <col min="8458" max="8458" width="18.5703125" style="3" customWidth="1"/>
    <col min="8459" max="8459" width="18.42578125" style="3" customWidth="1"/>
    <col min="8460" max="8460" width="19.140625" style="3" customWidth="1"/>
    <col min="8461" max="8461" width="11.140625" style="3" customWidth="1"/>
    <col min="8462" max="8462" width="11.42578125" style="3" bestFit="1" customWidth="1"/>
    <col min="8463" max="8463" width="14.7109375" style="3" customWidth="1"/>
    <col min="8464" max="8702" width="9.140625" style="3"/>
    <col min="8703" max="8703" width="14.85546875" style="3" customWidth="1"/>
    <col min="8704" max="8704" width="60.42578125" style="3" customWidth="1"/>
    <col min="8705" max="8705" width="18" style="3" customWidth="1"/>
    <col min="8706" max="8706" width="17.7109375" style="3" customWidth="1"/>
    <col min="8707" max="8707" width="18.28515625" style="3" customWidth="1"/>
    <col min="8708" max="8708" width="17.5703125" style="3" customWidth="1"/>
    <col min="8709" max="8709" width="19.28515625" style="3" customWidth="1"/>
    <col min="8710" max="8710" width="18.5703125" style="3" customWidth="1"/>
    <col min="8711" max="8711" width="17.5703125" style="3" customWidth="1"/>
    <col min="8712" max="8712" width="18.5703125" style="3" customWidth="1"/>
    <col min="8713" max="8713" width="19.5703125" style="3" customWidth="1"/>
    <col min="8714" max="8714" width="18.5703125" style="3" customWidth="1"/>
    <col min="8715" max="8715" width="18.42578125" style="3" customWidth="1"/>
    <col min="8716" max="8716" width="19.140625" style="3" customWidth="1"/>
    <col min="8717" max="8717" width="11.140625" style="3" customWidth="1"/>
    <col min="8718" max="8718" width="11.42578125" style="3" bestFit="1" customWidth="1"/>
    <col min="8719" max="8719" width="14.7109375" style="3" customWidth="1"/>
    <col min="8720" max="8958" width="9.140625" style="3"/>
    <col min="8959" max="8959" width="14.85546875" style="3" customWidth="1"/>
    <col min="8960" max="8960" width="60.42578125" style="3" customWidth="1"/>
    <col min="8961" max="8961" width="18" style="3" customWidth="1"/>
    <col min="8962" max="8962" width="17.7109375" style="3" customWidth="1"/>
    <col min="8963" max="8963" width="18.28515625" style="3" customWidth="1"/>
    <col min="8964" max="8964" width="17.5703125" style="3" customWidth="1"/>
    <col min="8965" max="8965" width="19.28515625" style="3" customWidth="1"/>
    <col min="8966" max="8966" width="18.5703125" style="3" customWidth="1"/>
    <col min="8967" max="8967" width="17.5703125" style="3" customWidth="1"/>
    <col min="8968" max="8968" width="18.5703125" style="3" customWidth="1"/>
    <col min="8969" max="8969" width="19.5703125" style="3" customWidth="1"/>
    <col min="8970" max="8970" width="18.5703125" style="3" customWidth="1"/>
    <col min="8971" max="8971" width="18.42578125" style="3" customWidth="1"/>
    <col min="8972" max="8972" width="19.140625" style="3" customWidth="1"/>
    <col min="8973" max="8973" width="11.140625" style="3" customWidth="1"/>
    <col min="8974" max="8974" width="11.42578125" style="3" bestFit="1" customWidth="1"/>
    <col min="8975" max="8975" width="14.7109375" style="3" customWidth="1"/>
    <col min="8976" max="9214" width="9.140625" style="3"/>
    <col min="9215" max="9215" width="14.85546875" style="3" customWidth="1"/>
    <col min="9216" max="9216" width="60.42578125" style="3" customWidth="1"/>
    <col min="9217" max="9217" width="18" style="3" customWidth="1"/>
    <col min="9218" max="9218" width="17.7109375" style="3" customWidth="1"/>
    <col min="9219" max="9219" width="18.28515625" style="3" customWidth="1"/>
    <col min="9220" max="9220" width="17.5703125" style="3" customWidth="1"/>
    <col min="9221" max="9221" width="19.28515625" style="3" customWidth="1"/>
    <col min="9222" max="9222" width="18.5703125" style="3" customWidth="1"/>
    <col min="9223" max="9223" width="17.5703125" style="3" customWidth="1"/>
    <col min="9224" max="9224" width="18.5703125" style="3" customWidth="1"/>
    <col min="9225" max="9225" width="19.5703125" style="3" customWidth="1"/>
    <col min="9226" max="9226" width="18.5703125" style="3" customWidth="1"/>
    <col min="9227" max="9227" width="18.42578125" style="3" customWidth="1"/>
    <col min="9228" max="9228" width="19.140625" style="3" customWidth="1"/>
    <col min="9229" max="9229" width="11.140625" style="3" customWidth="1"/>
    <col min="9230" max="9230" width="11.42578125" style="3" bestFit="1" customWidth="1"/>
    <col min="9231" max="9231" width="14.7109375" style="3" customWidth="1"/>
    <col min="9232" max="9470" width="9.140625" style="3"/>
    <col min="9471" max="9471" width="14.85546875" style="3" customWidth="1"/>
    <col min="9472" max="9472" width="60.42578125" style="3" customWidth="1"/>
    <col min="9473" max="9473" width="18" style="3" customWidth="1"/>
    <col min="9474" max="9474" width="17.7109375" style="3" customWidth="1"/>
    <col min="9475" max="9475" width="18.28515625" style="3" customWidth="1"/>
    <col min="9476" max="9476" width="17.5703125" style="3" customWidth="1"/>
    <col min="9477" max="9477" width="19.28515625" style="3" customWidth="1"/>
    <col min="9478" max="9478" width="18.5703125" style="3" customWidth="1"/>
    <col min="9479" max="9479" width="17.5703125" style="3" customWidth="1"/>
    <col min="9480" max="9480" width="18.5703125" style="3" customWidth="1"/>
    <col min="9481" max="9481" width="19.5703125" style="3" customWidth="1"/>
    <col min="9482" max="9482" width="18.5703125" style="3" customWidth="1"/>
    <col min="9483" max="9483" width="18.42578125" style="3" customWidth="1"/>
    <col min="9484" max="9484" width="19.140625" style="3" customWidth="1"/>
    <col min="9485" max="9485" width="11.140625" style="3" customWidth="1"/>
    <col min="9486" max="9486" width="11.42578125" style="3" bestFit="1" customWidth="1"/>
    <col min="9487" max="9487" width="14.7109375" style="3" customWidth="1"/>
    <col min="9488" max="9726" width="9.140625" style="3"/>
    <col min="9727" max="9727" width="14.85546875" style="3" customWidth="1"/>
    <col min="9728" max="9728" width="60.42578125" style="3" customWidth="1"/>
    <col min="9729" max="9729" width="18" style="3" customWidth="1"/>
    <col min="9730" max="9730" width="17.7109375" style="3" customWidth="1"/>
    <col min="9731" max="9731" width="18.28515625" style="3" customWidth="1"/>
    <col min="9732" max="9732" width="17.5703125" style="3" customWidth="1"/>
    <col min="9733" max="9733" width="19.28515625" style="3" customWidth="1"/>
    <col min="9734" max="9734" width="18.5703125" style="3" customWidth="1"/>
    <col min="9735" max="9735" width="17.5703125" style="3" customWidth="1"/>
    <col min="9736" max="9736" width="18.5703125" style="3" customWidth="1"/>
    <col min="9737" max="9737" width="19.5703125" style="3" customWidth="1"/>
    <col min="9738" max="9738" width="18.5703125" style="3" customWidth="1"/>
    <col min="9739" max="9739" width="18.42578125" style="3" customWidth="1"/>
    <col min="9740" max="9740" width="19.140625" style="3" customWidth="1"/>
    <col min="9741" max="9741" width="11.140625" style="3" customWidth="1"/>
    <col min="9742" max="9742" width="11.42578125" style="3" bestFit="1" customWidth="1"/>
    <col min="9743" max="9743" width="14.7109375" style="3" customWidth="1"/>
    <col min="9744" max="9982" width="9.140625" style="3"/>
    <col min="9983" max="9983" width="14.85546875" style="3" customWidth="1"/>
    <col min="9984" max="9984" width="60.42578125" style="3" customWidth="1"/>
    <col min="9985" max="9985" width="18" style="3" customWidth="1"/>
    <col min="9986" max="9986" width="17.7109375" style="3" customWidth="1"/>
    <col min="9987" max="9987" width="18.28515625" style="3" customWidth="1"/>
    <col min="9988" max="9988" width="17.5703125" style="3" customWidth="1"/>
    <col min="9989" max="9989" width="19.28515625" style="3" customWidth="1"/>
    <col min="9990" max="9990" width="18.5703125" style="3" customWidth="1"/>
    <col min="9991" max="9991" width="17.5703125" style="3" customWidth="1"/>
    <col min="9992" max="9992" width="18.5703125" style="3" customWidth="1"/>
    <col min="9993" max="9993" width="19.5703125" style="3" customWidth="1"/>
    <col min="9994" max="9994" width="18.5703125" style="3" customWidth="1"/>
    <col min="9995" max="9995" width="18.42578125" style="3" customWidth="1"/>
    <col min="9996" max="9996" width="19.140625" style="3" customWidth="1"/>
    <col min="9997" max="9997" width="11.140625" style="3" customWidth="1"/>
    <col min="9998" max="9998" width="11.42578125" style="3" bestFit="1" customWidth="1"/>
    <col min="9999" max="9999" width="14.7109375" style="3" customWidth="1"/>
    <col min="10000" max="10238" width="9.140625" style="3"/>
    <col min="10239" max="10239" width="14.85546875" style="3" customWidth="1"/>
    <col min="10240" max="10240" width="60.42578125" style="3" customWidth="1"/>
    <col min="10241" max="10241" width="18" style="3" customWidth="1"/>
    <col min="10242" max="10242" width="17.7109375" style="3" customWidth="1"/>
    <col min="10243" max="10243" width="18.28515625" style="3" customWidth="1"/>
    <col min="10244" max="10244" width="17.5703125" style="3" customWidth="1"/>
    <col min="10245" max="10245" width="19.28515625" style="3" customWidth="1"/>
    <col min="10246" max="10246" width="18.5703125" style="3" customWidth="1"/>
    <col min="10247" max="10247" width="17.5703125" style="3" customWidth="1"/>
    <col min="10248" max="10248" width="18.5703125" style="3" customWidth="1"/>
    <col min="10249" max="10249" width="19.5703125" style="3" customWidth="1"/>
    <col min="10250" max="10250" width="18.5703125" style="3" customWidth="1"/>
    <col min="10251" max="10251" width="18.42578125" style="3" customWidth="1"/>
    <col min="10252" max="10252" width="19.140625" style="3" customWidth="1"/>
    <col min="10253" max="10253" width="11.140625" style="3" customWidth="1"/>
    <col min="10254" max="10254" width="11.42578125" style="3" bestFit="1" customWidth="1"/>
    <col min="10255" max="10255" width="14.7109375" style="3" customWidth="1"/>
    <col min="10256" max="10494" width="9.140625" style="3"/>
    <col min="10495" max="10495" width="14.85546875" style="3" customWidth="1"/>
    <col min="10496" max="10496" width="60.42578125" style="3" customWidth="1"/>
    <col min="10497" max="10497" width="18" style="3" customWidth="1"/>
    <col min="10498" max="10498" width="17.7109375" style="3" customWidth="1"/>
    <col min="10499" max="10499" width="18.28515625" style="3" customWidth="1"/>
    <col min="10500" max="10500" width="17.5703125" style="3" customWidth="1"/>
    <col min="10501" max="10501" width="19.28515625" style="3" customWidth="1"/>
    <col min="10502" max="10502" width="18.5703125" style="3" customWidth="1"/>
    <col min="10503" max="10503" width="17.5703125" style="3" customWidth="1"/>
    <col min="10504" max="10504" width="18.5703125" style="3" customWidth="1"/>
    <col min="10505" max="10505" width="19.5703125" style="3" customWidth="1"/>
    <col min="10506" max="10506" width="18.5703125" style="3" customWidth="1"/>
    <col min="10507" max="10507" width="18.42578125" style="3" customWidth="1"/>
    <col min="10508" max="10508" width="19.140625" style="3" customWidth="1"/>
    <col min="10509" max="10509" width="11.140625" style="3" customWidth="1"/>
    <col min="10510" max="10510" width="11.42578125" style="3" bestFit="1" customWidth="1"/>
    <col min="10511" max="10511" width="14.7109375" style="3" customWidth="1"/>
    <col min="10512" max="10750" width="9.140625" style="3"/>
    <col min="10751" max="10751" width="14.85546875" style="3" customWidth="1"/>
    <col min="10752" max="10752" width="60.42578125" style="3" customWidth="1"/>
    <col min="10753" max="10753" width="18" style="3" customWidth="1"/>
    <col min="10754" max="10754" width="17.7109375" style="3" customWidth="1"/>
    <col min="10755" max="10755" width="18.28515625" style="3" customWidth="1"/>
    <col min="10756" max="10756" width="17.5703125" style="3" customWidth="1"/>
    <col min="10757" max="10757" width="19.28515625" style="3" customWidth="1"/>
    <col min="10758" max="10758" width="18.5703125" style="3" customWidth="1"/>
    <col min="10759" max="10759" width="17.5703125" style="3" customWidth="1"/>
    <col min="10760" max="10760" width="18.5703125" style="3" customWidth="1"/>
    <col min="10761" max="10761" width="19.5703125" style="3" customWidth="1"/>
    <col min="10762" max="10762" width="18.5703125" style="3" customWidth="1"/>
    <col min="10763" max="10763" width="18.42578125" style="3" customWidth="1"/>
    <col min="10764" max="10764" width="19.140625" style="3" customWidth="1"/>
    <col min="10765" max="10765" width="11.140625" style="3" customWidth="1"/>
    <col min="10766" max="10766" width="11.42578125" style="3" bestFit="1" customWidth="1"/>
    <col min="10767" max="10767" width="14.7109375" style="3" customWidth="1"/>
    <col min="10768" max="11006" width="9.140625" style="3"/>
    <col min="11007" max="11007" width="14.85546875" style="3" customWidth="1"/>
    <col min="11008" max="11008" width="60.42578125" style="3" customWidth="1"/>
    <col min="11009" max="11009" width="18" style="3" customWidth="1"/>
    <col min="11010" max="11010" width="17.7109375" style="3" customWidth="1"/>
    <col min="11011" max="11011" width="18.28515625" style="3" customWidth="1"/>
    <col min="11012" max="11012" width="17.5703125" style="3" customWidth="1"/>
    <col min="11013" max="11013" width="19.28515625" style="3" customWidth="1"/>
    <col min="11014" max="11014" width="18.5703125" style="3" customWidth="1"/>
    <col min="11015" max="11015" width="17.5703125" style="3" customWidth="1"/>
    <col min="11016" max="11016" width="18.5703125" style="3" customWidth="1"/>
    <col min="11017" max="11017" width="19.5703125" style="3" customWidth="1"/>
    <col min="11018" max="11018" width="18.5703125" style="3" customWidth="1"/>
    <col min="11019" max="11019" width="18.42578125" style="3" customWidth="1"/>
    <col min="11020" max="11020" width="19.140625" style="3" customWidth="1"/>
    <col min="11021" max="11021" width="11.140625" style="3" customWidth="1"/>
    <col min="11022" max="11022" width="11.42578125" style="3" bestFit="1" customWidth="1"/>
    <col min="11023" max="11023" width="14.7109375" style="3" customWidth="1"/>
    <col min="11024" max="11262" width="9.140625" style="3"/>
    <col min="11263" max="11263" width="14.85546875" style="3" customWidth="1"/>
    <col min="11264" max="11264" width="60.42578125" style="3" customWidth="1"/>
    <col min="11265" max="11265" width="18" style="3" customWidth="1"/>
    <col min="11266" max="11266" width="17.7109375" style="3" customWidth="1"/>
    <col min="11267" max="11267" width="18.28515625" style="3" customWidth="1"/>
    <col min="11268" max="11268" width="17.5703125" style="3" customWidth="1"/>
    <col min="11269" max="11269" width="19.28515625" style="3" customWidth="1"/>
    <col min="11270" max="11270" width="18.5703125" style="3" customWidth="1"/>
    <col min="11271" max="11271" width="17.5703125" style="3" customWidth="1"/>
    <col min="11272" max="11272" width="18.5703125" style="3" customWidth="1"/>
    <col min="11273" max="11273" width="19.5703125" style="3" customWidth="1"/>
    <col min="11274" max="11274" width="18.5703125" style="3" customWidth="1"/>
    <col min="11275" max="11275" width="18.42578125" style="3" customWidth="1"/>
    <col min="11276" max="11276" width="19.140625" style="3" customWidth="1"/>
    <col min="11277" max="11277" width="11.140625" style="3" customWidth="1"/>
    <col min="11278" max="11278" width="11.42578125" style="3" bestFit="1" customWidth="1"/>
    <col min="11279" max="11279" width="14.7109375" style="3" customWidth="1"/>
    <col min="11280" max="11518" width="9.140625" style="3"/>
    <col min="11519" max="11519" width="14.85546875" style="3" customWidth="1"/>
    <col min="11520" max="11520" width="60.42578125" style="3" customWidth="1"/>
    <col min="11521" max="11521" width="18" style="3" customWidth="1"/>
    <col min="11522" max="11522" width="17.7109375" style="3" customWidth="1"/>
    <col min="11523" max="11523" width="18.28515625" style="3" customWidth="1"/>
    <col min="11524" max="11524" width="17.5703125" style="3" customWidth="1"/>
    <col min="11525" max="11525" width="19.28515625" style="3" customWidth="1"/>
    <col min="11526" max="11526" width="18.5703125" style="3" customWidth="1"/>
    <col min="11527" max="11527" width="17.5703125" style="3" customWidth="1"/>
    <col min="11528" max="11528" width="18.5703125" style="3" customWidth="1"/>
    <col min="11529" max="11529" width="19.5703125" style="3" customWidth="1"/>
    <col min="11530" max="11530" width="18.5703125" style="3" customWidth="1"/>
    <col min="11531" max="11531" width="18.42578125" style="3" customWidth="1"/>
    <col min="11532" max="11532" width="19.140625" style="3" customWidth="1"/>
    <col min="11533" max="11533" width="11.140625" style="3" customWidth="1"/>
    <col min="11534" max="11534" width="11.42578125" style="3" bestFit="1" customWidth="1"/>
    <col min="11535" max="11535" width="14.7109375" style="3" customWidth="1"/>
    <col min="11536" max="11774" width="9.140625" style="3"/>
    <col min="11775" max="11775" width="14.85546875" style="3" customWidth="1"/>
    <col min="11776" max="11776" width="60.42578125" style="3" customWidth="1"/>
    <col min="11777" max="11777" width="18" style="3" customWidth="1"/>
    <col min="11778" max="11778" width="17.7109375" style="3" customWidth="1"/>
    <col min="11779" max="11779" width="18.28515625" style="3" customWidth="1"/>
    <col min="11780" max="11780" width="17.5703125" style="3" customWidth="1"/>
    <col min="11781" max="11781" width="19.28515625" style="3" customWidth="1"/>
    <col min="11782" max="11782" width="18.5703125" style="3" customWidth="1"/>
    <col min="11783" max="11783" width="17.5703125" style="3" customWidth="1"/>
    <col min="11784" max="11784" width="18.5703125" style="3" customWidth="1"/>
    <col min="11785" max="11785" width="19.5703125" style="3" customWidth="1"/>
    <col min="11786" max="11786" width="18.5703125" style="3" customWidth="1"/>
    <col min="11787" max="11787" width="18.42578125" style="3" customWidth="1"/>
    <col min="11788" max="11788" width="19.140625" style="3" customWidth="1"/>
    <col min="11789" max="11789" width="11.140625" style="3" customWidth="1"/>
    <col min="11790" max="11790" width="11.42578125" style="3" bestFit="1" customWidth="1"/>
    <col min="11791" max="11791" width="14.7109375" style="3" customWidth="1"/>
    <col min="11792" max="12030" width="9.140625" style="3"/>
    <col min="12031" max="12031" width="14.85546875" style="3" customWidth="1"/>
    <col min="12032" max="12032" width="60.42578125" style="3" customWidth="1"/>
    <col min="12033" max="12033" width="18" style="3" customWidth="1"/>
    <col min="12034" max="12034" width="17.7109375" style="3" customWidth="1"/>
    <col min="12035" max="12035" width="18.28515625" style="3" customWidth="1"/>
    <col min="12036" max="12036" width="17.5703125" style="3" customWidth="1"/>
    <col min="12037" max="12037" width="19.28515625" style="3" customWidth="1"/>
    <col min="12038" max="12038" width="18.5703125" style="3" customWidth="1"/>
    <col min="12039" max="12039" width="17.5703125" style="3" customWidth="1"/>
    <col min="12040" max="12040" width="18.5703125" style="3" customWidth="1"/>
    <col min="12041" max="12041" width="19.5703125" style="3" customWidth="1"/>
    <col min="12042" max="12042" width="18.5703125" style="3" customWidth="1"/>
    <col min="12043" max="12043" width="18.42578125" style="3" customWidth="1"/>
    <col min="12044" max="12044" width="19.140625" style="3" customWidth="1"/>
    <col min="12045" max="12045" width="11.140625" style="3" customWidth="1"/>
    <col min="12046" max="12046" width="11.42578125" style="3" bestFit="1" customWidth="1"/>
    <col min="12047" max="12047" width="14.7109375" style="3" customWidth="1"/>
    <col min="12048" max="12286" width="9.140625" style="3"/>
    <col min="12287" max="12287" width="14.85546875" style="3" customWidth="1"/>
    <col min="12288" max="12288" width="60.42578125" style="3" customWidth="1"/>
    <col min="12289" max="12289" width="18" style="3" customWidth="1"/>
    <col min="12290" max="12290" width="17.7109375" style="3" customWidth="1"/>
    <col min="12291" max="12291" width="18.28515625" style="3" customWidth="1"/>
    <col min="12292" max="12292" width="17.5703125" style="3" customWidth="1"/>
    <col min="12293" max="12293" width="19.28515625" style="3" customWidth="1"/>
    <col min="12294" max="12294" width="18.5703125" style="3" customWidth="1"/>
    <col min="12295" max="12295" width="17.5703125" style="3" customWidth="1"/>
    <col min="12296" max="12296" width="18.5703125" style="3" customWidth="1"/>
    <col min="12297" max="12297" width="19.5703125" style="3" customWidth="1"/>
    <col min="12298" max="12298" width="18.5703125" style="3" customWidth="1"/>
    <col min="12299" max="12299" width="18.42578125" style="3" customWidth="1"/>
    <col min="12300" max="12300" width="19.140625" style="3" customWidth="1"/>
    <col min="12301" max="12301" width="11.140625" style="3" customWidth="1"/>
    <col min="12302" max="12302" width="11.42578125" style="3" bestFit="1" customWidth="1"/>
    <col min="12303" max="12303" width="14.7109375" style="3" customWidth="1"/>
    <col min="12304" max="12542" width="9.140625" style="3"/>
    <col min="12543" max="12543" width="14.85546875" style="3" customWidth="1"/>
    <col min="12544" max="12544" width="60.42578125" style="3" customWidth="1"/>
    <col min="12545" max="12545" width="18" style="3" customWidth="1"/>
    <col min="12546" max="12546" width="17.7109375" style="3" customWidth="1"/>
    <col min="12547" max="12547" width="18.28515625" style="3" customWidth="1"/>
    <col min="12548" max="12548" width="17.5703125" style="3" customWidth="1"/>
    <col min="12549" max="12549" width="19.28515625" style="3" customWidth="1"/>
    <col min="12550" max="12550" width="18.5703125" style="3" customWidth="1"/>
    <col min="12551" max="12551" width="17.5703125" style="3" customWidth="1"/>
    <col min="12552" max="12552" width="18.5703125" style="3" customWidth="1"/>
    <col min="12553" max="12553" width="19.5703125" style="3" customWidth="1"/>
    <col min="12554" max="12554" width="18.5703125" style="3" customWidth="1"/>
    <col min="12555" max="12555" width="18.42578125" style="3" customWidth="1"/>
    <col min="12556" max="12556" width="19.140625" style="3" customWidth="1"/>
    <col min="12557" max="12557" width="11.140625" style="3" customWidth="1"/>
    <col min="12558" max="12558" width="11.42578125" style="3" bestFit="1" customWidth="1"/>
    <col min="12559" max="12559" width="14.7109375" style="3" customWidth="1"/>
    <col min="12560" max="12798" width="9.140625" style="3"/>
    <col min="12799" max="12799" width="14.85546875" style="3" customWidth="1"/>
    <col min="12800" max="12800" width="60.42578125" style="3" customWidth="1"/>
    <col min="12801" max="12801" width="18" style="3" customWidth="1"/>
    <col min="12802" max="12802" width="17.7109375" style="3" customWidth="1"/>
    <col min="12803" max="12803" width="18.28515625" style="3" customWidth="1"/>
    <col min="12804" max="12804" width="17.5703125" style="3" customWidth="1"/>
    <col min="12805" max="12805" width="19.28515625" style="3" customWidth="1"/>
    <col min="12806" max="12806" width="18.5703125" style="3" customWidth="1"/>
    <col min="12807" max="12807" width="17.5703125" style="3" customWidth="1"/>
    <col min="12808" max="12808" width="18.5703125" style="3" customWidth="1"/>
    <col min="12809" max="12809" width="19.5703125" style="3" customWidth="1"/>
    <col min="12810" max="12810" width="18.5703125" style="3" customWidth="1"/>
    <col min="12811" max="12811" width="18.42578125" style="3" customWidth="1"/>
    <col min="12812" max="12812" width="19.140625" style="3" customWidth="1"/>
    <col min="12813" max="12813" width="11.140625" style="3" customWidth="1"/>
    <col min="12814" max="12814" width="11.42578125" style="3" bestFit="1" customWidth="1"/>
    <col min="12815" max="12815" width="14.7109375" style="3" customWidth="1"/>
    <col min="12816" max="13054" width="9.140625" style="3"/>
    <col min="13055" max="13055" width="14.85546875" style="3" customWidth="1"/>
    <col min="13056" max="13056" width="60.42578125" style="3" customWidth="1"/>
    <col min="13057" max="13057" width="18" style="3" customWidth="1"/>
    <col min="13058" max="13058" width="17.7109375" style="3" customWidth="1"/>
    <col min="13059" max="13059" width="18.28515625" style="3" customWidth="1"/>
    <col min="13060" max="13060" width="17.5703125" style="3" customWidth="1"/>
    <col min="13061" max="13061" width="19.28515625" style="3" customWidth="1"/>
    <col min="13062" max="13062" width="18.5703125" style="3" customWidth="1"/>
    <col min="13063" max="13063" width="17.5703125" style="3" customWidth="1"/>
    <col min="13064" max="13064" width="18.5703125" style="3" customWidth="1"/>
    <col min="13065" max="13065" width="19.5703125" style="3" customWidth="1"/>
    <col min="13066" max="13066" width="18.5703125" style="3" customWidth="1"/>
    <col min="13067" max="13067" width="18.42578125" style="3" customWidth="1"/>
    <col min="13068" max="13068" width="19.140625" style="3" customWidth="1"/>
    <col min="13069" max="13069" width="11.140625" style="3" customWidth="1"/>
    <col min="13070" max="13070" width="11.42578125" style="3" bestFit="1" customWidth="1"/>
    <col min="13071" max="13071" width="14.7109375" style="3" customWidth="1"/>
    <col min="13072" max="13310" width="9.140625" style="3"/>
    <col min="13311" max="13311" width="14.85546875" style="3" customWidth="1"/>
    <col min="13312" max="13312" width="60.42578125" style="3" customWidth="1"/>
    <col min="13313" max="13313" width="18" style="3" customWidth="1"/>
    <col min="13314" max="13314" width="17.7109375" style="3" customWidth="1"/>
    <col min="13315" max="13315" width="18.28515625" style="3" customWidth="1"/>
    <col min="13316" max="13316" width="17.5703125" style="3" customWidth="1"/>
    <col min="13317" max="13317" width="19.28515625" style="3" customWidth="1"/>
    <col min="13318" max="13318" width="18.5703125" style="3" customWidth="1"/>
    <col min="13319" max="13319" width="17.5703125" style="3" customWidth="1"/>
    <col min="13320" max="13320" width="18.5703125" style="3" customWidth="1"/>
    <col min="13321" max="13321" width="19.5703125" style="3" customWidth="1"/>
    <col min="13322" max="13322" width="18.5703125" style="3" customWidth="1"/>
    <col min="13323" max="13323" width="18.42578125" style="3" customWidth="1"/>
    <col min="13324" max="13324" width="19.140625" style="3" customWidth="1"/>
    <col min="13325" max="13325" width="11.140625" style="3" customWidth="1"/>
    <col min="13326" max="13326" width="11.42578125" style="3" bestFit="1" customWidth="1"/>
    <col min="13327" max="13327" width="14.7109375" style="3" customWidth="1"/>
    <col min="13328" max="13566" width="9.140625" style="3"/>
    <col min="13567" max="13567" width="14.85546875" style="3" customWidth="1"/>
    <col min="13568" max="13568" width="60.42578125" style="3" customWidth="1"/>
    <col min="13569" max="13569" width="18" style="3" customWidth="1"/>
    <col min="13570" max="13570" width="17.7109375" style="3" customWidth="1"/>
    <col min="13571" max="13571" width="18.28515625" style="3" customWidth="1"/>
    <col min="13572" max="13572" width="17.5703125" style="3" customWidth="1"/>
    <col min="13573" max="13573" width="19.28515625" style="3" customWidth="1"/>
    <col min="13574" max="13574" width="18.5703125" style="3" customWidth="1"/>
    <col min="13575" max="13575" width="17.5703125" style="3" customWidth="1"/>
    <col min="13576" max="13576" width="18.5703125" style="3" customWidth="1"/>
    <col min="13577" max="13577" width="19.5703125" style="3" customWidth="1"/>
    <col min="13578" max="13578" width="18.5703125" style="3" customWidth="1"/>
    <col min="13579" max="13579" width="18.42578125" style="3" customWidth="1"/>
    <col min="13580" max="13580" width="19.140625" style="3" customWidth="1"/>
    <col min="13581" max="13581" width="11.140625" style="3" customWidth="1"/>
    <col min="13582" max="13582" width="11.42578125" style="3" bestFit="1" customWidth="1"/>
    <col min="13583" max="13583" width="14.7109375" style="3" customWidth="1"/>
    <col min="13584" max="13822" width="9.140625" style="3"/>
    <col min="13823" max="13823" width="14.85546875" style="3" customWidth="1"/>
    <col min="13824" max="13824" width="60.42578125" style="3" customWidth="1"/>
    <col min="13825" max="13825" width="18" style="3" customWidth="1"/>
    <col min="13826" max="13826" width="17.7109375" style="3" customWidth="1"/>
    <col min="13827" max="13827" width="18.28515625" style="3" customWidth="1"/>
    <col min="13828" max="13828" width="17.5703125" style="3" customWidth="1"/>
    <col min="13829" max="13829" width="19.28515625" style="3" customWidth="1"/>
    <col min="13830" max="13830" width="18.5703125" style="3" customWidth="1"/>
    <col min="13831" max="13831" width="17.5703125" style="3" customWidth="1"/>
    <col min="13832" max="13832" width="18.5703125" style="3" customWidth="1"/>
    <col min="13833" max="13833" width="19.5703125" style="3" customWidth="1"/>
    <col min="13834" max="13834" width="18.5703125" style="3" customWidth="1"/>
    <col min="13835" max="13835" width="18.42578125" style="3" customWidth="1"/>
    <col min="13836" max="13836" width="19.140625" style="3" customWidth="1"/>
    <col min="13837" max="13837" width="11.140625" style="3" customWidth="1"/>
    <col min="13838" max="13838" width="11.42578125" style="3" bestFit="1" customWidth="1"/>
    <col min="13839" max="13839" width="14.7109375" style="3" customWidth="1"/>
    <col min="13840" max="14078" width="9.140625" style="3"/>
    <col min="14079" max="14079" width="14.85546875" style="3" customWidth="1"/>
    <col min="14080" max="14080" width="60.42578125" style="3" customWidth="1"/>
    <col min="14081" max="14081" width="18" style="3" customWidth="1"/>
    <col min="14082" max="14082" width="17.7109375" style="3" customWidth="1"/>
    <col min="14083" max="14083" width="18.28515625" style="3" customWidth="1"/>
    <col min="14084" max="14084" width="17.5703125" style="3" customWidth="1"/>
    <col min="14085" max="14085" width="19.28515625" style="3" customWidth="1"/>
    <col min="14086" max="14086" width="18.5703125" style="3" customWidth="1"/>
    <col min="14087" max="14087" width="17.5703125" style="3" customWidth="1"/>
    <col min="14088" max="14088" width="18.5703125" style="3" customWidth="1"/>
    <col min="14089" max="14089" width="19.5703125" style="3" customWidth="1"/>
    <col min="14090" max="14090" width="18.5703125" style="3" customWidth="1"/>
    <col min="14091" max="14091" width="18.42578125" style="3" customWidth="1"/>
    <col min="14092" max="14092" width="19.140625" style="3" customWidth="1"/>
    <col min="14093" max="14093" width="11.140625" style="3" customWidth="1"/>
    <col min="14094" max="14094" width="11.42578125" style="3" bestFit="1" customWidth="1"/>
    <col min="14095" max="14095" width="14.7109375" style="3" customWidth="1"/>
    <col min="14096" max="14334" width="9.140625" style="3"/>
    <col min="14335" max="14335" width="14.85546875" style="3" customWidth="1"/>
    <col min="14336" max="14336" width="60.42578125" style="3" customWidth="1"/>
    <col min="14337" max="14337" width="18" style="3" customWidth="1"/>
    <col min="14338" max="14338" width="17.7109375" style="3" customWidth="1"/>
    <col min="14339" max="14339" width="18.28515625" style="3" customWidth="1"/>
    <col min="14340" max="14340" width="17.5703125" style="3" customWidth="1"/>
    <col min="14341" max="14341" width="19.28515625" style="3" customWidth="1"/>
    <col min="14342" max="14342" width="18.5703125" style="3" customWidth="1"/>
    <col min="14343" max="14343" width="17.5703125" style="3" customWidth="1"/>
    <col min="14344" max="14344" width="18.5703125" style="3" customWidth="1"/>
    <col min="14345" max="14345" width="19.5703125" style="3" customWidth="1"/>
    <col min="14346" max="14346" width="18.5703125" style="3" customWidth="1"/>
    <col min="14347" max="14347" width="18.42578125" style="3" customWidth="1"/>
    <col min="14348" max="14348" width="19.140625" style="3" customWidth="1"/>
    <col min="14349" max="14349" width="11.140625" style="3" customWidth="1"/>
    <col min="14350" max="14350" width="11.42578125" style="3" bestFit="1" customWidth="1"/>
    <col min="14351" max="14351" width="14.7109375" style="3" customWidth="1"/>
    <col min="14352" max="14590" width="9.140625" style="3"/>
    <col min="14591" max="14591" width="14.85546875" style="3" customWidth="1"/>
    <col min="14592" max="14592" width="60.42578125" style="3" customWidth="1"/>
    <col min="14593" max="14593" width="18" style="3" customWidth="1"/>
    <col min="14594" max="14594" width="17.7109375" style="3" customWidth="1"/>
    <col min="14595" max="14595" width="18.28515625" style="3" customWidth="1"/>
    <col min="14596" max="14596" width="17.5703125" style="3" customWidth="1"/>
    <col min="14597" max="14597" width="19.28515625" style="3" customWidth="1"/>
    <col min="14598" max="14598" width="18.5703125" style="3" customWidth="1"/>
    <col min="14599" max="14599" width="17.5703125" style="3" customWidth="1"/>
    <col min="14600" max="14600" width="18.5703125" style="3" customWidth="1"/>
    <col min="14601" max="14601" width="19.5703125" style="3" customWidth="1"/>
    <col min="14602" max="14602" width="18.5703125" style="3" customWidth="1"/>
    <col min="14603" max="14603" width="18.42578125" style="3" customWidth="1"/>
    <col min="14604" max="14604" width="19.140625" style="3" customWidth="1"/>
    <col min="14605" max="14605" width="11.140625" style="3" customWidth="1"/>
    <col min="14606" max="14606" width="11.42578125" style="3" bestFit="1" customWidth="1"/>
    <col min="14607" max="14607" width="14.7109375" style="3" customWidth="1"/>
    <col min="14608" max="14846" width="9.140625" style="3"/>
    <col min="14847" max="14847" width="14.85546875" style="3" customWidth="1"/>
    <col min="14848" max="14848" width="60.42578125" style="3" customWidth="1"/>
    <col min="14849" max="14849" width="18" style="3" customWidth="1"/>
    <col min="14850" max="14850" width="17.7109375" style="3" customWidth="1"/>
    <col min="14851" max="14851" width="18.28515625" style="3" customWidth="1"/>
    <col min="14852" max="14852" width="17.5703125" style="3" customWidth="1"/>
    <col min="14853" max="14853" width="19.28515625" style="3" customWidth="1"/>
    <col min="14854" max="14854" width="18.5703125" style="3" customWidth="1"/>
    <col min="14855" max="14855" width="17.5703125" style="3" customWidth="1"/>
    <col min="14856" max="14856" width="18.5703125" style="3" customWidth="1"/>
    <col min="14857" max="14857" width="19.5703125" style="3" customWidth="1"/>
    <col min="14858" max="14858" width="18.5703125" style="3" customWidth="1"/>
    <col min="14859" max="14859" width="18.42578125" style="3" customWidth="1"/>
    <col min="14860" max="14860" width="19.140625" style="3" customWidth="1"/>
    <col min="14861" max="14861" width="11.140625" style="3" customWidth="1"/>
    <col min="14862" max="14862" width="11.42578125" style="3" bestFit="1" customWidth="1"/>
    <col min="14863" max="14863" width="14.7109375" style="3" customWidth="1"/>
    <col min="14864" max="15102" width="9.140625" style="3"/>
    <col min="15103" max="15103" width="14.85546875" style="3" customWidth="1"/>
    <col min="15104" max="15104" width="60.42578125" style="3" customWidth="1"/>
    <col min="15105" max="15105" width="18" style="3" customWidth="1"/>
    <col min="15106" max="15106" width="17.7109375" style="3" customWidth="1"/>
    <col min="15107" max="15107" width="18.28515625" style="3" customWidth="1"/>
    <col min="15108" max="15108" width="17.5703125" style="3" customWidth="1"/>
    <col min="15109" max="15109" width="19.28515625" style="3" customWidth="1"/>
    <col min="15110" max="15110" width="18.5703125" style="3" customWidth="1"/>
    <col min="15111" max="15111" width="17.5703125" style="3" customWidth="1"/>
    <col min="15112" max="15112" width="18.5703125" style="3" customWidth="1"/>
    <col min="15113" max="15113" width="19.5703125" style="3" customWidth="1"/>
    <col min="15114" max="15114" width="18.5703125" style="3" customWidth="1"/>
    <col min="15115" max="15115" width="18.42578125" style="3" customWidth="1"/>
    <col min="15116" max="15116" width="19.140625" style="3" customWidth="1"/>
    <col min="15117" max="15117" width="11.140625" style="3" customWidth="1"/>
    <col min="15118" max="15118" width="11.42578125" style="3" bestFit="1" customWidth="1"/>
    <col min="15119" max="15119" width="14.7109375" style="3" customWidth="1"/>
    <col min="15120" max="15358" width="9.140625" style="3"/>
    <col min="15359" max="15359" width="14.85546875" style="3" customWidth="1"/>
    <col min="15360" max="15360" width="60.42578125" style="3" customWidth="1"/>
    <col min="15361" max="15361" width="18" style="3" customWidth="1"/>
    <col min="15362" max="15362" width="17.7109375" style="3" customWidth="1"/>
    <col min="15363" max="15363" width="18.28515625" style="3" customWidth="1"/>
    <col min="15364" max="15364" width="17.5703125" style="3" customWidth="1"/>
    <col min="15365" max="15365" width="19.28515625" style="3" customWidth="1"/>
    <col min="15366" max="15366" width="18.5703125" style="3" customWidth="1"/>
    <col min="15367" max="15367" width="17.5703125" style="3" customWidth="1"/>
    <col min="15368" max="15368" width="18.5703125" style="3" customWidth="1"/>
    <col min="15369" max="15369" width="19.5703125" style="3" customWidth="1"/>
    <col min="15370" max="15370" width="18.5703125" style="3" customWidth="1"/>
    <col min="15371" max="15371" width="18.42578125" style="3" customWidth="1"/>
    <col min="15372" max="15372" width="19.140625" style="3" customWidth="1"/>
    <col min="15373" max="15373" width="11.140625" style="3" customWidth="1"/>
    <col min="15374" max="15374" width="11.42578125" style="3" bestFit="1" customWidth="1"/>
    <col min="15375" max="15375" width="14.7109375" style="3" customWidth="1"/>
    <col min="15376" max="15614" width="9.140625" style="3"/>
    <col min="15615" max="15615" width="14.85546875" style="3" customWidth="1"/>
    <col min="15616" max="15616" width="60.42578125" style="3" customWidth="1"/>
    <col min="15617" max="15617" width="18" style="3" customWidth="1"/>
    <col min="15618" max="15618" width="17.7109375" style="3" customWidth="1"/>
    <col min="15619" max="15619" width="18.28515625" style="3" customWidth="1"/>
    <col min="15620" max="15620" width="17.5703125" style="3" customWidth="1"/>
    <col min="15621" max="15621" width="19.28515625" style="3" customWidth="1"/>
    <col min="15622" max="15622" width="18.5703125" style="3" customWidth="1"/>
    <col min="15623" max="15623" width="17.5703125" style="3" customWidth="1"/>
    <col min="15624" max="15624" width="18.5703125" style="3" customWidth="1"/>
    <col min="15625" max="15625" width="19.5703125" style="3" customWidth="1"/>
    <col min="15626" max="15626" width="18.5703125" style="3" customWidth="1"/>
    <col min="15627" max="15627" width="18.42578125" style="3" customWidth="1"/>
    <col min="15628" max="15628" width="19.140625" style="3" customWidth="1"/>
    <col min="15629" max="15629" width="11.140625" style="3" customWidth="1"/>
    <col min="15630" max="15630" width="11.42578125" style="3" bestFit="1" customWidth="1"/>
    <col min="15631" max="15631" width="14.7109375" style="3" customWidth="1"/>
    <col min="15632" max="15870" width="9.140625" style="3"/>
    <col min="15871" max="15871" width="14.85546875" style="3" customWidth="1"/>
    <col min="15872" max="15872" width="60.42578125" style="3" customWidth="1"/>
    <col min="15873" max="15873" width="18" style="3" customWidth="1"/>
    <col min="15874" max="15874" width="17.7109375" style="3" customWidth="1"/>
    <col min="15875" max="15875" width="18.28515625" style="3" customWidth="1"/>
    <col min="15876" max="15876" width="17.5703125" style="3" customWidth="1"/>
    <col min="15877" max="15877" width="19.28515625" style="3" customWidth="1"/>
    <col min="15878" max="15878" width="18.5703125" style="3" customWidth="1"/>
    <col min="15879" max="15879" width="17.5703125" style="3" customWidth="1"/>
    <col min="15880" max="15880" width="18.5703125" style="3" customWidth="1"/>
    <col min="15881" max="15881" width="19.5703125" style="3" customWidth="1"/>
    <col min="15882" max="15882" width="18.5703125" style="3" customWidth="1"/>
    <col min="15883" max="15883" width="18.42578125" style="3" customWidth="1"/>
    <col min="15884" max="15884" width="19.140625" style="3" customWidth="1"/>
    <col min="15885" max="15885" width="11.140625" style="3" customWidth="1"/>
    <col min="15886" max="15886" width="11.42578125" style="3" bestFit="1" customWidth="1"/>
    <col min="15887" max="15887" width="14.7109375" style="3" customWidth="1"/>
    <col min="15888" max="16126" width="9.140625" style="3"/>
    <col min="16127" max="16127" width="14.85546875" style="3" customWidth="1"/>
    <col min="16128" max="16128" width="60.42578125" style="3" customWidth="1"/>
    <col min="16129" max="16129" width="18" style="3" customWidth="1"/>
    <col min="16130" max="16130" width="17.7109375" style="3" customWidth="1"/>
    <col min="16131" max="16131" width="18.28515625" style="3" customWidth="1"/>
    <col min="16132" max="16132" width="17.5703125" style="3" customWidth="1"/>
    <col min="16133" max="16133" width="19.28515625" style="3" customWidth="1"/>
    <col min="16134" max="16134" width="18.5703125" style="3" customWidth="1"/>
    <col min="16135" max="16135" width="17.5703125" style="3" customWidth="1"/>
    <col min="16136" max="16136" width="18.5703125" style="3" customWidth="1"/>
    <col min="16137" max="16137" width="19.5703125" style="3" customWidth="1"/>
    <col min="16138" max="16138" width="18.5703125" style="3" customWidth="1"/>
    <col min="16139" max="16139" width="18.42578125" style="3" customWidth="1"/>
    <col min="16140" max="16140" width="19.140625" style="3" customWidth="1"/>
    <col min="16141" max="16141" width="11.140625" style="3" customWidth="1"/>
    <col min="16142" max="16142" width="11.42578125" style="3" bestFit="1" customWidth="1"/>
    <col min="16143" max="16143" width="14.7109375" style="3" customWidth="1"/>
    <col min="16144" max="16384" width="9.140625" style="3"/>
  </cols>
  <sheetData>
    <row r="1" spans="2:15" s="61" customFormat="1" ht="23.25" customHeight="1" x14ac:dyDescent="0.2">
      <c r="B1" s="116"/>
      <c r="C1" s="116"/>
      <c r="D1" s="59"/>
      <c r="E1" s="59"/>
      <c r="F1" s="59"/>
      <c r="G1" s="59"/>
      <c r="H1" s="59"/>
      <c r="I1" s="107" t="s">
        <v>122</v>
      </c>
      <c r="J1" s="107"/>
      <c r="K1" s="107"/>
      <c r="L1" s="60"/>
      <c r="M1" s="60"/>
    </row>
    <row r="2" spans="2:15" s="61" customFormat="1" ht="29.25" customHeight="1" x14ac:dyDescent="0.2">
      <c r="B2" s="59"/>
      <c r="C2" s="59"/>
      <c r="D2" s="59"/>
      <c r="E2" s="59"/>
      <c r="F2" s="59"/>
      <c r="G2" s="59"/>
      <c r="I2" s="105" t="s">
        <v>118</v>
      </c>
      <c r="J2" s="105"/>
      <c r="K2" s="105"/>
    </row>
    <row r="3" spans="2:15" s="61" customFormat="1" ht="21" customHeight="1" x14ac:dyDescent="0.2">
      <c r="B3" s="59"/>
      <c r="C3" s="59"/>
      <c r="D3" s="59"/>
      <c r="E3" s="59"/>
      <c r="F3" s="59"/>
      <c r="G3" s="59"/>
      <c r="H3" s="60"/>
      <c r="I3" s="105" t="s">
        <v>127</v>
      </c>
      <c r="J3" s="106"/>
      <c r="K3" s="106"/>
    </row>
    <row r="4" spans="2:15" s="61" customFormat="1" ht="21" customHeight="1" x14ac:dyDescent="0.2">
      <c r="B4" s="59"/>
      <c r="C4" s="59"/>
      <c r="D4" s="59"/>
      <c r="E4" s="59"/>
      <c r="F4" s="59"/>
      <c r="G4" s="59"/>
      <c r="H4" s="60"/>
      <c r="I4" s="63"/>
      <c r="J4" s="64"/>
      <c r="K4" s="64"/>
    </row>
    <row r="5" spans="2:15" s="62" customFormat="1" ht="34.5" customHeight="1" x14ac:dyDescent="0.3">
      <c r="B5" s="108" t="s">
        <v>112</v>
      </c>
      <c r="C5" s="109"/>
      <c r="D5" s="109"/>
      <c r="E5" s="109"/>
      <c r="F5" s="109"/>
      <c r="G5" s="109"/>
      <c r="H5" s="109"/>
      <c r="I5" s="109"/>
      <c r="J5" s="109"/>
      <c r="K5" s="110"/>
    </row>
    <row r="6" spans="2:15" s="62" customFormat="1" ht="51" customHeight="1" x14ac:dyDescent="0.3">
      <c r="B6" s="108" t="s">
        <v>126</v>
      </c>
      <c r="C6" s="109"/>
      <c r="D6" s="109"/>
      <c r="E6" s="109"/>
      <c r="F6" s="109"/>
      <c r="G6" s="109"/>
      <c r="H6" s="109"/>
      <c r="I6" s="109"/>
      <c r="J6" s="109"/>
      <c r="K6" s="111"/>
    </row>
    <row r="7" spans="2:15" ht="15.75" customHeight="1" x14ac:dyDescent="0.25">
      <c r="B7" s="45"/>
      <c r="C7" s="45"/>
      <c r="D7" s="45"/>
      <c r="E7" s="45"/>
      <c r="F7" s="45"/>
      <c r="G7" s="45"/>
      <c r="H7" s="45"/>
      <c r="I7" s="45"/>
      <c r="J7" s="45"/>
      <c r="K7" s="45"/>
    </row>
    <row r="8" spans="2:15" ht="11.25" customHeight="1" x14ac:dyDescent="0.25">
      <c r="B8" s="45"/>
      <c r="C8" s="45"/>
      <c r="D8" s="45"/>
      <c r="E8" s="45"/>
      <c r="F8" s="45"/>
      <c r="G8" s="45"/>
      <c r="H8" s="45"/>
      <c r="I8" s="45"/>
      <c r="J8" s="46"/>
      <c r="K8" s="46"/>
    </row>
    <row r="9" spans="2:15" ht="53.25" customHeight="1" x14ac:dyDescent="0.25">
      <c r="B9" s="113" t="s">
        <v>0</v>
      </c>
      <c r="C9" s="113" t="s">
        <v>1</v>
      </c>
      <c r="D9" s="101" t="s">
        <v>74</v>
      </c>
      <c r="E9" s="102"/>
      <c r="F9" s="103" t="s">
        <v>2</v>
      </c>
      <c r="G9" s="104"/>
      <c r="H9" s="103" t="s">
        <v>3</v>
      </c>
      <c r="I9" s="104"/>
      <c r="J9" s="103" t="s">
        <v>77</v>
      </c>
      <c r="K9" s="104"/>
    </row>
    <row r="10" spans="2:15" s="61" customFormat="1" ht="33" customHeight="1" x14ac:dyDescent="0.2">
      <c r="B10" s="113"/>
      <c r="C10" s="113"/>
      <c r="D10" s="65" t="s">
        <v>5</v>
      </c>
      <c r="E10" s="65" t="s">
        <v>6</v>
      </c>
      <c r="F10" s="65" t="s">
        <v>5</v>
      </c>
      <c r="G10" s="65" t="s">
        <v>6</v>
      </c>
      <c r="H10" s="65" t="s">
        <v>5</v>
      </c>
      <c r="I10" s="65" t="s">
        <v>6</v>
      </c>
      <c r="J10" s="65" t="s">
        <v>5</v>
      </c>
      <c r="K10" s="65" t="s">
        <v>6</v>
      </c>
      <c r="M10" s="66"/>
      <c r="N10" s="66"/>
    </row>
    <row r="11" spans="2:15" s="61" customFormat="1" ht="12.75" customHeight="1" x14ac:dyDescent="0.2">
      <c r="B11" s="65">
        <v>1</v>
      </c>
      <c r="C11" s="65">
        <v>2</v>
      </c>
      <c r="D11" s="65">
        <v>3</v>
      </c>
      <c r="E11" s="65">
        <v>4</v>
      </c>
      <c r="F11" s="65">
        <v>5</v>
      </c>
      <c r="G11" s="65">
        <v>6</v>
      </c>
      <c r="H11" s="65">
        <v>3</v>
      </c>
      <c r="I11" s="65">
        <v>4</v>
      </c>
      <c r="J11" s="65">
        <v>5</v>
      </c>
      <c r="K11" s="65">
        <v>6</v>
      </c>
      <c r="L11" s="66"/>
      <c r="M11" s="66"/>
      <c r="N11" s="66"/>
    </row>
    <row r="12" spans="2:15" ht="17.25" customHeight="1" x14ac:dyDescent="0.25">
      <c r="B12" s="47">
        <v>1</v>
      </c>
      <c r="C12" s="48" t="s">
        <v>79</v>
      </c>
      <c r="D12" s="49">
        <f t="shared" ref="D12:J12" si="0">D14+D15+D16+D20</f>
        <v>275.20000000000005</v>
      </c>
      <c r="E12" s="49">
        <f>D12/D41*1000</f>
        <v>5.7903440962476385</v>
      </c>
      <c r="F12" s="49">
        <f t="shared" si="0"/>
        <v>120.36999999999999</v>
      </c>
      <c r="G12" s="49">
        <f>F12/F41*1000</f>
        <v>5.7897470923800629</v>
      </c>
      <c r="H12" s="49">
        <f t="shared" si="0"/>
        <v>138.38499999999999</v>
      </c>
      <c r="I12" s="49">
        <f>H12/H41*1000</f>
        <v>5.7907512849622069</v>
      </c>
      <c r="J12" s="49">
        <f t="shared" si="0"/>
        <v>16.442</v>
      </c>
      <c r="K12" s="50">
        <f>J12/J41*1000</f>
        <v>5.7902317571779216</v>
      </c>
      <c r="L12" s="8"/>
      <c r="M12" s="13"/>
      <c r="N12" s="13"/>
      <c r="O12" s="14"/>
    </row>
    <row r="13" spans="2:15" ht="23.1" hidden="1" customHeight="1" x14ac:dyDescent="0.25">
      <c r="B13" s="51"/>
      <c r="C13" s="52" t="s">
        <v>80</v>
      </c>
      <c r="D13" s="53">
        <f t="shared" ref="D13:J13" si="1">D14+D15+D16</f>
        <v>266.10000000000002</v>
      </c>
      <c r="E13" s="49" t="e">
        <f>D13/D42*1000</f>
        <v>#DIV/0!</v>
      </c>
      <c r="F13" s="53">
        <f t="shared" si="1"/>
        <v>116.38999999999999</v>
      </c>
      <c r="G13" s="49" t="e">
        <f>F13/F42*1000</f>
        <v>#DIV/0!</v>
      </c>
      <c r="H13" s="53">
        <f t="shared" si="1"/>
        <v>133.81</v>
      </c>
      <c r="I13" s="49" t="e">
        <f>H13/H42*1000</f>
        <v>#DIV/0!</v>
      </c>
      <c r="J13" s="53">
        <f t="shared" si="1"/>
        <v>15.899000000000001</v>
      </c>
      <c r="K13" s="50" t="e">
        <f>J13/J42*1000</f>
        <v>#DIV/0!</v>
      </c>
      <c r="L13" s="13"/>
      <c r="M13" s="13"/>
      <c r="N13" s="13"/>
      <c r="O13" s="14"/>
    </row>
    <row r="14" spans="2:15" ht="17.25" customHeight="1" x14ac:dyDescent="0.25">
      <c r="B14" s="51" t="s">
        <v>8</v>
      </c>
      <c r="C14" s="54" t="s">
        <v>110</v>
      </c>
      <c r="D14" s="55">
        <v>0</v>
      </c>
      <c r="E14" s="49">
        <f>D14/D41*1000</f>
        <v>0</v>
      </c>
      <c r="F14" s="55">
        <v>0</v>
      </c>
      <c r="G14" s="49">
        <f>F14/F41*1000</f>
        <v>0</v>
      </c>
      <c r="H14" s="55">
        <v>0</v>
      </c>
      <c r="I14" s="49">
        <f>H14/H41*1000</f>
        <v>0</v>
      </c>
      <c r="J14" s="55">
        <v>0</v>
      </c>
      <c r="K14" s="50">
        <f>J14/J41*1000</f>
        <v>0</v>
      </c>
      <c r="L14" s="13"/>
      <c r="M14" s="8"/>
      <c r="N14" s="8"/>
    </row>
    <row r="15" spans="2:15" ht="17.25" customHeight="1" x14ac:dyDescent="0.25">
      <c r="B15" s="51" t="s">
        <v>20</v>
      </c>
      <c r="C15" s="54" t="s">
        <v>21</v>
      </c>
      <c r="D15" s="55">
        <v>189.98</v>
      </c>
      <c r="E15" s="49">
        <f>D15/D41*1000</f>
        <v>3.9972731519081623</v>
      </c>
      <c r="F15" s="55">
        <f>ROUND(D15/D41*F41,2)</f>
        <v>83.1</v>
      </c>
      <c r="G15" s="49">
        <f>F15/F41*1000</f>
        <v>3.9970755452088</v>
      </c>
      <c r="H15" s="55">
        <f>ROUND(D15/D41*H41,2)</f>
        <v>95.53</v>
      </c>
      <c r="I15" s="49">
        <f>H15/H41*1000</f>
        <v>3.9974742222960558</v>
      </c>
      <c r="J15" s="55">
        <f>ROUND(D15/D41*J41,3)</f>
        <v>11.351000000000001</v>
      </c>
      <c r="K15" s="50">
        <f>J15/J41*1000</f>
        <v>3.9973799218906825</v>
      </c>
      <c r="L15" s="8"/>
      <c r="M15" s="19"/>
      <c r="N15" s="18"/>
      <c r="O15" s="20"/>
    </row>
    <row r="16" spans="2:15" ht="17.25" customHeight="1" x14ac:dyDescent="0.25">
      <c r="B16" s="51" t="s">
        <v>22</v>
      </c>
      <c r="C16" s="54" t="s">
        <v>85</v>
      </c>
      <c r="D16" s="55">
        <f t="shared" ref="D16:J16" si="2">D17+D18+D19</f>
        <v>76.12</v>
      </c>
      <c r="E16" s="49">
        <f>D16/D41*1000</f>
        <v>1.6016024440638452</v>
      </c>
      <c r="F16" s="55">
        <f t="shared" si="2"/>
        <v>33.29</v>
      </c>
      <c r="G16" s="49">
        <f>F16/F41*1000</f>
        <v>1.6012351973525989</v>
      </c>
      <c r="H16" s="55">
        <f t="shared" si="2"/>
        <v>38.28</v>
      </c>
      <c r="I16" s="49">
        <f>H16/H41*1000</f>
        <v>1.6018351641316133</v>
      </c>
      <c r="J16" s="55">
        <f t="shared" si="2"/>
        <v>4.548</v>
      </c>
      <c r="K16" s="50">
        <f>J16/J41*1000</f>
        <v>1.6016283926313823</v>
      </c>
      <c r="L16" s="18"/>
      <c r="M16" s="13"/>
      <c r="N16" s="13"/>
      <c r="O16" s="14"/>
    </row>
    <row r="17" spans="2:15" ht="17.25" customHeight="1" x14ac:dyDescent="0.25">
      <c r="B17" s="51" t="s">
        <v>24</v>
      </c>
      <c r="C17" s="54" t="s">
        <v>86</v>
      </c>
      <c r="D17" s="55">
        <v>41.8</v>
      </c>
      <c r="E17" s="49">
        <f>D17/D41*1000</f>
        <v>0.87949267159575317</v>
      </c>
      <c r="F17" s="55">
        <f>ROUND(D17/D41*F41,2)</f>
        <v>18.28</v>
      </c>
      <c r="G17" s="49">
        <f>F17/F41*1000</f>
        <v>0.87926042077517297</v>
      </c>
      <c r="H17" s="55">
        <f>ROUND(D17/D41*H41,2)</f>
        <v>21.02</v>
      </c>
      <c r="I17" s="49">
        <f>H17/H41*1000</f>
        <v>0.87958660266579169</v>
      </c>
      <c r="J17" s="55">
        <f>ROUND(D17/D41*J41,3)</f>
        <v>2.4969999999999999</v>
      </c>
      <c r="K17" s="50">
        <f>J17/J41*1000</f>
        <v>0.87934610738798635</v>
      </c>
      <c r="L17" s="13"/>
      <c r="M17" s="13"/>
      <c r="N17" s="18"/>
      <c r="O17" s="18"/>
    </row>
    <row r="18" spans="2:15" ht="17.25" customHeight="1" x14ac:dyDescent="0.25">
      <c r="B18" s="51" t="s">
        <v>26</v>
      </c>
      <c r="C18" s="54" t="s">
        <v>27</v>
      </c>
      <c r="D18" s="55">
        <v>0</v>
      </c>
      <c r="E18" s="49">
        <f>D18/D41*1000</f>
        <v>0</v>
      </c>
      <c r="F18" s="55">
        <f>ROUND(D18/D41*F41,2)</f>
        <v>0</v>
      </c>
      <c r="G18" s="49">
        <f>F18/F41*1000</f>
        <v>0</v>
      </c>
      <c r="H18" s="55">
        <f>ROUND(D18/D41*H41,2)</f>
        <v>0</v>
      </c>
      <c r="I18" s="49">
        <f>H18/H41*1000</f>
        <v>0</v>
      </c>
      <c r="J18" s="55">
        <f>ROUND(D18/D41*J41,3)</f>
        <v>0</v>
      </c>
      <c r="K18" s="50">
        <f>J18/J41*1000</f>
        <v>0</v>
      </c>
      <c r="L18" s="13"/>
      <c r="M18" s="18"/>
      <c r="N18" s="18"/>
      <c r="O18" s="18"/>
    </row>
    <row r="19" spans="2:15" ht="17.25" customHeight="1" x14ac:dyDescent="0.25">
      <c r="B19" s="51" t="s">
        <v>28</v>
      </c>
      <c r="C19" s="54" t="s">
        <v>29</v>
      </c>
      <c r="D19" s="55">
        <v>34.32</v>
      </c>
      <c r="E19" s="49">
        <f>D19/D41*1000</f>
        <v>0.72210977246809205</v>
      </c>
      <c r="F19" s="55">
        <f>ROUND(D19/D41*F41,2)</f>
        <v>15.01</v>
      </c>
      <c r="G19" s="49">
        <f>F19/F41*1000</f>
        <v>0.72197477657742581</v>
      </c>
      <c r="H19" s="55">
        <f>ROUND(D19/D41*H41,2)</f>
        <v>17.260000000000002</v>
      </c>
      <c r="I19" s="49">
        <f>H19/H41*1000</f>
        <v>0.7222485614658215</v>
      </c>
      <c r="J19" s="55">
        <f>ROUND(D19/D41*J41,3)</f>
        <v>2.0510000000000002</v>
      </c>
      <c r="K19" s="50">
        <f>J19/J41*1000</f>
        <v>0.7222822852433961</v>
      </c>
      <c r="L19" s="18"/>
    </row>
    <row r="20" spans="2:15" ht="17.25" customHeight="1" x14ac:dyDescent="0.25">
      <c r="B20" s="51" t="s">
        <v>30</v>
      </c>
      <c r="C20" s="54" t="s">
        <v>87</v>
      </c>
      <c r="D20" s="55">
        <f>SUM(D21:D23)</f>
        <v>9.1</v>
      </c>
      <c r="E20" s="49">
        <f>D20/D41*1000</f>
        <v>0.19146850027563048</v>
      </c>
      <c r="F20" s="55">
        <f>SUM(F21:F23)</f>
        <v>3.98</v>
      </c>
      <c r="G20" s="49">
        <f>F20/F41*1000</f>
        <v>0.19143634981866456</v>
      </c>
      <c r="H20" s="55">
        <f>SUM(H21:H23)</f>
        <v>4.5749999999999993</v>
      </c>
      <c r="I20" s="49">
        <f>H20/H41*1000</f>
        <v>0.19144189853453839</v>
      </c>
      <c r="J20" s="55">
        <f>SUM(J21:J23)</f>
        <v>0.54299999999999993</v>
      </c>
      <c r="K20" s="50">
        <f>J20/J41*1000</f>
        <v>0.19122344265585764</v>
      </c>
      <c r="M20" s="20"/>
      <c r="N20" s="14"/>
    </row>
    <row r="21" spans="2:15" ht="17.25" customHeight="1" x14ac:dyDescent="0.25">
      <c r="B21" s="51" t="s">
        <v>32</v>
      </c>
      <c r="C21" s="54" t="s">
        <v>33</v>
      </c>
      <c r="D21" s="55">
        <v>4.22</v>
      </c>
      <c r="E21" s="49">
        <f>D21/D41*1000</f>
        <v>8.8790886941006647E-2</v>
      </c>
      <c r="F21" s="55">
        <f>ROUND(D21/D41*F41,3)</f>
        <v>1.8460000000000001</v>
      </c>
      <c r="G21" s="49">
        <f>F21/F41*1000</f>
        <v>8.8791834614385626E-2</v>
      </c>
      <c r="H21" s="55">
        <f>ROUND(D21/D41*H41,3)</f>
        <v>2.1219999999999999</v>
      </c>
      <c r="I21" s="49">
        <f>H21/H41*1000</f>
        <v>8.8795564741047106E-2</v>
      </c>
      <c r="J21" s="55">
        <f>ROUND(D21/D41*J41,3)</f>
        <v>0.252</v>
      </c>
      <c r="K21" s="50">
        <f>J21/J41*1000</f>
        <v>8.8744581122055494E-2</v>
      </c>
      <c r="L21" s="20"/>
      <c r="M21" s="18"/>
      <c r="N21" s="14"/>
    </row>
    <row r="22" spans="2:15" ht="17.25" customHeight="1" x14ac:dyDescent="0.25">
      <c r="B22" s="51" t="s">
        <v>34</v>
      </c>
      <c r="C22" s="54" t="s">
        <v>86</v>
      </c>
      <c r="D22" s="55">
        <v>0.86</v>
      </c>
      <c r="E22" s="49">
        <f>D22/D41*1000</f>
        <v>1.8094825300773866E-2</v>
      </c>
      <c r="F22" s="55">
        <f>ROUND(D22/D41*F41,3)</f>
        <v>0.376</v>
      </c>
      <c r="G22" s="49">
        <f>F22/F41*1000</f>
        <v>1.8085444103471827E-2</v>
      </c>
      <c r="H22" s="55">
        <f>ROUND(D22/D41*H41,3)</f>
        <v>0.432</v>
      </c>
      <c r="I22" s="49">
        <f>H22/H41*1000</f>
        <v>1.8077136648507235E-2</v>
      </c>
      <c r="J22" s="55">
        <f>ROUND(D22/D41*J41,3)</f>
        <v>5.0999999999999997E-2</v>
      </c>
      <c r="K22" s="50">
        <f>J22/J41*1000</f>
        <v>1.7960212846130277E-2</v>
      </c>
      <c r="L22" s="18"/>
      <c r="M22" s="18"/>
      <c r="N22" s="14"/>
    </row>
    <row r="23" spans="2:15" ht="17.25" customHeight="1" x14ac:dyDescent="0.25">
      <c r="B23" s="51" t="s">
        <v>88</v>
      </c>
      <c r="C23" s="54" t="s">
        <v>36</v>
      </c>
      <c r="D23" s="55">
        <v>4.0199999999999996</v>
      </c>
      <c r="E23" s="49">
        <f>D23/D41*1000</f>
        <v>8.4582788033849943E-2</v>
      </c>
      <c r="F23" s="55">
        <f>ROUND(D23/D41*F41,3)</f>
        <v>1.758</v>
      </c>
      <c r="G23" s="49">
        <f>F23/F41*1000</f>
        <v>8.4559071100807112E-2</v>
      </c>
      <c r="H23" s="55">
        <f>ROUND(D23/D41*H41,3)</f>
        <v>2.0209999999999999</v>
      </c>
      <c r="I23" s="49">
        <f>H23/H41*1000</f>
        <v>8.4569197144984079E-2</v>
      </c>
      <c r="J23" s="55">
        <f>ROUND(D23/D41*J41,3)</f>
        <v>0.24</v>
      </c>
      <c r="K23" s="50">
        <f>J23/J41*1000</f>
        <v>8.4518648687671893E-2</v>
      </c>
      <c r="L23" s="18"/>
      <c r="M23" s="22"/>
      <c r="N23" s="22"/>
    </row>
    <row r="24" spans="2:15" ht="17.25" customHeight="1" x14ac:dyDescent="0.25">
      <c r="B24" s="47" t="s">
        <v>37</v>
      </c>
      <c r="C24" s="48" t="s">
        <v>89</v>
      </c>
      <c r="D24" s="49">
        <f t="shared" ref="D24:J24" si="3">SUM(D25:D27)</f>
        <v>12.030000000000001</v>
      </c>
      <c r="E24" s="49">
        <f>D24/D41*1000</f>
        <v>0.25311714926547635</v>
      </c>
      <c r="F24" s="49">
        <f t="shared" si="3"/>
        <v>5.2600000000000007</v>
      </c>
      <c r="G24" s="49">
        <f>F24/F41*1000</f>
        <v>0.25300381910707931</v>
      </c>
      <c r="H24" s="49">
        <f t="shared" si="3"/>
        <v>6.0489999999999995</v>
      </c>
      <c r="I24" s="49">
        <f>H24/H41*1000</f>
        <v>0.25312175830282463</v>
      </c>
      <c r="J24" s="49">
        <f t="shared" si="3"/>
        <v>0.71899999999999997</v>
      </c>
      <c r="K24" s="50">
        <f>J24/J41*1000</f>
        <v>0.25320378502681706</v>
      </c>
      <c r="L24" s="22"/>
      <c r="M24" s="20"/>
      <c r="N24" s="14"/>
    </row>
    <row r="25" spans="2:15" ht="17.25" customHeight="1" x14ac:dyDescent="0.25">
      <c r="B25" s="51" t="s">
        <v>39</v>
      </c>
      <c r="C25" s="54" t="s">
        <v>33</v>
      </c>
      <c r="D25" s="55">
        <v>8.8000000000000007</v>
      </c>
      <c r="E25" s="49">
        <f>D25/D41*1000</f>
        <v>0.18515635191489541</v>
      </c>
      <c r="F25" s="55">
        <f>ROUND(D25/D41*F41,2)</f>
        <v>3.85</v>
      </c>
      <c r="G25" s="49">
        <f>F25/F41*1000</f>
        <v>0.18518340371905995</v>
      </c>
      <c r="H25" s="55">
        <f>ROUND(D25/D41*H41,3)</f>
        <v>4.4249999999999998</v>
      </c>
      <c r="I25" s="49">
        <f>H25/H41*1000</f>
        <v>0.18516511497602897</v>
      </c>
      <c r="J25" s="55">
        <f>ROUND(D25/D41*J41,3)</f>
        <v>0.52600000000000002</v>
      </c>
      <c r="K25" s="50">
        <f>J25/J41*1000</f>
        <v>0.18523670504048093</v>
      </c>
      <c r="L25" s="20"/>
      <c r="M25" s="18"/>
      <c r="N25" s="14"/>
    </row>
    <row r="26" spans="2:15" ht="17.25" customHeight="1" x14ac:dyDescent="0.25">
      <c r="B26" s="51" t="s">
        <v>40</v>
      </c>
      <c r="C26" s="54" t="s">
        <v>86</v>
      </c>
      <c r="D26" s="55">
        <v>1.83</v>
      </c>
      <c r="E26" s="49">
        <f>D26/D41*1000</f>
        <v>3.8504105000483929E-2</v>
      </c>
      <c r="F26" s="55">
        <f>ROUND(D26/D41*F41,2)</f>
        <v>0.8</v>
      </c>
      <c r="G26" s="49">
        <f>F26/F41*1000</f>
        <v>3.8479668305259208E-2</v>
      </c>
      <c r="H26" s="55">
        <f>ROUND(D26/D41*H41,3)</f>
        <v>0.92</v>
      </c>
      <c r="I26" s="49">
        <f>H26/H41*1000</f>
        <v>3.8497605825524667E-2</v>
      </c>
      <c r="J26" s="55">
        <f>ROUND(D26/D41*J41,3)</f>
        <v>0.109</v>
      </c>
      <c r="K26" s="50">
        <f>J26/J41*1000</f>
        <v>3.8385552945650984E-2</v>
      </c>
      <c r="L26" s="18"/>
      <c r="M26" s="18"/>
      <c r="N26" s="14"/>
    </row>
    <row r="27" spans="2:15" ht="17.25" customHeight="1" x14ac:dyDescent="0.25">
      <c r="B27" s="51" t="s">
        <v>90</v>
      </c>
      <c r="C27" s="54" t="s">
        <v>36</v>
      </c>
      <c r="D27" s="55">
        <v>1.4</v>
      </c>
      <c r="E27" s="49">
        <f>D27/D41*1000</f>
        <v>2.9456692350096993E-2</v>
      </c>
      <c r="F27" s="55">
        <f>ROUND(D27/D41*F41,2)</f>
        <v>0.61</v>
      </c>
      <c r="G27" s="49">
        <f>F27/F41*1000</f>
        <v>2.9340747082760143E-2</v>
      </c>
      <c r="H27" s="55">
        <f>ROUND(D27/D41*H41,3)</f>
        <v>0.70399999999999996</v>
      </c>
      <c r="I27" s="49">
        <f>H27/H41*1000</f>
        <v>2.9459037501271046E-2</v>
      </c>
      <c r="J27" s="55">
        <f>ROUND(D27/D41*J41,3)</f>
        <v>8.4000000000000005E-2</v>
      </c>
      <c r="K27" s="50">
        <f>J27/J41*1000</f>
        <v>2.9581527040685167E-2</v>
      </c>
      <c r="L27" s="18"/>
      <c r="M27" s="18"/>
      <c r="N27" s="14"/>
    </row>
    <row r="28" spans="2:15" ht="17.25" customHeight="1" x14ac:dyDescent="0.25">
      <c r="B28" s="47" t="s">
        <v>42</v>
      </c>
      <c r="C28" s="48" t="s">
        <v>91</v>
      </c>
      <c r="D28" s="55">
        <f t="shared" ref="D28:J28" si="4">D29+D30+D31</f>
        <v>0</v>
      </c>
      <c r="E28" s="49">
        <f>D28/D41*1000</f>
        <v>0</v>
      </c>
      <c r="F28" s="55">
        <f t="shared" si="4"/>
        <v>0</v>
      </c>
      <c r="G28" s="49">
        <f>F28/F41*1000</f>
        <v>0</v>
      </c>
      <c r="H28" s="55">
        <f t="shared" si="4"/>
        <v>0</v>
      </c>
      <c r="I28" s="49">
        <f>H28/H41*1000</f>
        <v>0</v>
      </c>
      <c r="J28" s="55">
        <f t="shared" si="4"/>
        <v>0</v>
      </c>
      <c r="K28" s="50">
        <f>J28/J41*1000</f>
        <v>0</v>
      </c>
      <c r="L28" s="18"/>
      <c r="M28" s="18"/>
      <c r="N28" s="14"/>
    </row>
    <row r="29" spans="2:15" ht="17.25" customHeight="1" x14ac:dyDescent="0.25">
      <c r="B29" s="51" t="s">
        <v>92</v>
      </c>
      <c r="C29" s="54" t="s">
        <v>33</v>
      </c>
      <c r="D29" s="55">
        <v>0</v>
      </c>
      <c r="E29" s="49">
        <f>D29/D41*1000</f>
        <v>0</v>
      </c>
      <c r="F29" s="55">
        <v>0</v>
      </c>
      <c r="G29" s="49">
        <f>F29/F41*1000</f>
        <v>0</v>
      </c>
      <c r="H29" s="55">
        <v>0</v>
      </c>
      <c r="I29" s="49">
        <f>H29/H41*1000</f>
        <v>0</v>
      </c>
      <c r="J29" s="55">
        <v>0</v>
      </c>
      <c r="K29" s="50">
        <f>J29/J41*1000</f>
        <v>0</v>
      </c>
      <c r="L29" s="18"/>
      <c r="M29" s="18"/>
      <c r="N29" s="14"/>
    </row>
    <row r="30" spans="2:15" ht="17.25" customHeight="1" x14ac:dyDescent="0.25">
      <c r="B30" s="51" t="s">
        <v>93</v>
      </c>
      <c r="C30" s="54" t="s">
        <v>86</v>
      </c>
      <c r="D30" s="55">
        <v>0</v>
      </c>
      <c r="E30" s="49">
        <f>D30/D41*1000</f>
        <v>0</v>
      </c>
      <c r="F30" s="55">
        <v>0</v>
      </c>
      <c r="G30" s="49">
        <f>F30/F41*1000</f>
        <v>0</v>
      </c>
      <c r="H30" s="55">
        <v>0</v>
      </c>
      <c r="I30" s="49">
        <f>H30/H41*1000</f>
        <v>0</v>
      </c>
      <c r="J30" s="55">
        <v>0</v>
      </c>
      <c r="K30" s="50">
        <f>J30/J41*1000</f>
        <v>0</v>
      </c>
      <c r="L30" s="18"/>
      <c r="M30" s="18"/>
      <c r="N30" s="14"/>
    </row>
    <row r="31" spans="2:15" ht="17.25" customHeight="1" x14ac:dyDescent="0.25">
      <c r="B31" s="51" t="s">
        <v>94</v>
      </c>
      <c r="C31" s="54" t="s">
        <v>36</v>
      </c>
      <c r="D31" s="55">
        <v>0</v>
      </c>
      <c r="E31" s="49">
        <f>D31/D41*1000</f>
        <v>0</v>
      </c>
      <c r="F31" s="55">
        <v>0</v>
      </c>
      <c r="G31" s="49">
        <f>F31/F41*1000</f>
        <v>0</v>
      </c>
      <c r="H31" s="55">
        <v>0</v>
      </c>
      <c r="I31" s="49">
        <f>H31/H41*1000</f>
        <v>0</v>
      </c>
      <c r="J31" s="55">
        <v>0</v>
      </c>
      <c r="K31" s="50">
        <f>J31/J41*1000</f>
        <v>0</v>
      </c>
      <c r="L31" s="18"/>
      <c r="M31" s="18"/>
      <c r="N31" s="14"/>
    </row>
    <row r="32" spans="2:15" ht="17.25" customHeight="1" x14ac:dyDescent="0.25">
      <c r="B32" s="47" t="s">
        <v>44</v>
      </c>
      <c r="C32" s="54" t="s">
        <v>43</v>
      </c>
      <c r="D32" s="55">
        <v>0</v>
      </c>
      <c r="E32" s="49">
        <f>D32/D41*1000</f>
        <v>0</v>
      </c>
      <c r="F32" s="55">
        <v>0</v>
      </c>
      <c r="G32" s="49">
        <f>F32/F41*1000</f>
        <v>0</v>
      </c>
      <c r="H32" s="55">
        <v>0</v>
      </c>
      <c r="I32" s="49">
        <f>H32/H41*1000</f>
        <v>0</v>
      </c>
      <c r="J32" s="55">
        <v>0</v>
      </c>
      <c r="K32" s="50">
        <f>J32/J41*1000</f>
        <v>0</v>
      </c>
      <c r="L32" s="18"/>
      <c r="M32" s="18"/>
      <c r="N32" s="14"/>
    </row>
    <row r="33" spans="2:14" ht="17.25" customHeight="1" x14ac:dyDescent="0.25">
      <c r="B33" s="47" t="s">
        <v>46</v>
      </c>
      <c r="C33" s="54" t="s">
        <v>45</v>
      </c>
      <c r="D33" s="55">
        <v>0</v>
      </c>
      <c r="E33" s="49">
        <f>D33/D41*1000</f>
        <v>0</v>
      </c>
      <c r="F33" s="55">
        <v>0</v>
      </c>
      <c r="G33" s="49">
        <f>F33/F41*1000</f>
        <v>0</v>
      </c>
      <c r="H33" s="55">
        <v>0</v>
      </c>
      <c r="I33" s="49">
        <f>H33/H41*1000</f>
        <v>0</v>
      </c>
      <c r="J33" s="55">
        <v>0</v>
      </c>
      <c r="K33" s="50">
        <f>J33/J41*1000</f>
        <v>0</v>
      </c>
      <c r="L33" s="18"/>
      <c r="M33" s="18"/>
      <c r="N33" s="14"/>
    </row>
    <row r="34" spans="2:14" ht="17.25" customHeight="1" x14ac:dyDescent="0.25">
      <c r="B34" s="47" t="s">
        <v>48</v>
      </c>
      <c r="C34" s="48" t="s">
        <v>47</v>
      </c>
      <c r="D34" s="49">
        <f>D12+D24+D28+D32+D33</f>
        <v>287.23</v>
      </c>
      <c r="E34" s="49">
        <f>D34/D41*1000</f>
        <v>6.0434612455131154</v>
      </c>
      <c r="F34" s="49">
        <f>F12+F24+F28+F32+F33</f>
        <v>125.63</v>
      </c>
      <c r="G34" s="49">
        <f>F34/F41*1000</f>
        <v>6.0427509114871425</v>
      </c>
      <c r="H34" s="49">
        <f>H12+H24+H28+H32+H33</f>
        <v>144.434</v>
      </c>
      <c r="I34" s="49">
        <f>H34/H41*1000</f>
        <v>6.0438730432650321</v>
      </c>
      <c r="J34" s="49">
        <f>J12+J24+J28+J32+J33</f>
        <v>17.161000000000001</v>
      </c>
      <c r="K34" s="50">
        <f>J34/J41*1000</f>
        <v>6.0434355422047394</v>
      </c>
      <c r="L34" s="18"/>
      <c r="M34" s="18"/>
      <c r="N34" s="14"/>
    </row>
    <row r="35" spans="2:14" ht="17.25" customHeight="1" x14ac:dyDescent="0.25">
      <c r="B35" s="47" t="s">
        <v>50</v>
      </c>
      <c r="C35" s="56" t="s">
        <v>95</v>
      </c>
      <c r="D35" s="49">
        <v>0</v>
      </c>
      <c r="E35" s="49">
        <f>D35/D41*1000</f>
        <v>0</v>
      </c>
      <c r="F35" s="49">
        <v>0</v>
      </c>
      <c r="G35" s="49">
        <f>F35/F41*1000</f>
        <v>0</v>
      </c>
      <c r="H35" s="49">
        <v>0</v>
      </c>
      <c r="I35" s="49">
        <f>H35/H41*1000</f>
        <v>0</v>
      </c>
      <c r="J35" s="49">
        <v>0</v>
      </c>
      <c r="K35" s="50">
        <f>J35/J41*1000</f>
        <v>0</v>
      </c>
      <c r="L35" s="18"/>
      <c r="M35" s="18"/>
      <c r="N35" s="14"/>
    </row>
    <row r="36" spans="2:14" ht="31.5" customHeight="1" x14ac:dyDescent="0.25">
      <c r="B36" s="47" t="s">
        <v>62</v>
      </c>
      <c r="C36" s="56" t="s">
        <v>96</v>
      </c>
      <c r="D36" s="49">
        <f>((D38+D39)/((100-18)/100))</f>
        <v>19.200731707317075</v>
      </c>
      <c r="E36" s="49">
        <v>0.41</v>
      </c>
      <c r="F36" s="49">
        <f>((F38+F39)/((100-18)/100))</f>
        <v>8.3987327987542386</v>
      </c>
      <c r="G36" s="49">
        <v>0.41</v>
      </c>
      <c r="H36" s="49">
        <f>((H38+H39)/((100-18)/100))</f>
        <v>9.6546964855292217</v>
      </c>
      <c r="I36" s="49">
        <v>0.41</v>
      </c>
      <c r="J36" s="49">
        <f>((J38+J39)/((100-18)/100))</f>
        <v>1.1471804718141025</v>
      </c>
      <c r="K36" s="49">
        <v>0.41</v>
      </c>
      <c r="L36" s="18"/>
    </row>
    <row r="37" spans="2:14" ht="17.25" customHeight="1" x14ac:dyDescent="0.25">
      <c r="B37" s="51" t="s">
        <v>97</v>
      </c>
      <c r="C37" s="54" t="s">
        <v>53</v>
      </c>
      <c r="D37" s="55">
        <f>D36*0.18</f>
        <v>3.4561317073170734</v>
      </c>
      <c r="E37" s="49">
        <f>D37/D41*1000</f>
        <v>7.2718720302753226E-2</v>
      </c>
      <c r="F37" s="55">
        <f>F36*0.18</f>
        <v>1.5117719037757629</v>
      </c>
      <c r="G37" s="49">
        <f>F37/F41*1000</f>
        <v>7.2715601763126997E-2</v>
      </c>
      <c r="H37" s="55">
        <f>H36*0.18</f>
        <v>1.7378453673952599</v>
      </c>
      <c r="I37" s="49">
        <f>H37/H41*1000</f>
        <v>7.2720528195322612E-2</v>
      </c>
      <c r="J37" s="55">
        <f>J36*0.18</f>
        <v>0.20649248492653846</v>
      </c>
      <c r="K37" s="50">
        <f>J37/J41*1000</f>
        <v>7.271860745896036E-2</v>
      </c>
    </row>
    <row r="38" spans="2:14" ht="38.25" customHeight="1" x14ac:dyDescent="0.25">
      <c r="B38" s="51" t="s">
        <v>98</v>
      </c>
      <c r="C38" s="54" t="s">
        <v>59</v>
      </c>
      <c r="D38" s="55">
        <v>10</v>
      </c>
      <c r="E38" s="49">
        <f>D38/D41*1000</f>
        <v>0.21040494535783569</v>
      </c>
      <c r="F38" s="55">
        <f>D38/D41*F41</f>
        <v>4.3743608949784756</v>
      </c>
      <c r="G38" s="49">
        <f>F38/F41*1000</f>
        <v>0.21040494535783569</v>
      </c>
      <c r="H38" s="55">
        <f>D38/D41*H41</f>
        <v>5.0281711181339608</v>
      </c>
      <c r="I38" s="49">
        <f>H38/H41*1000</f>
        <v>0.21040494535783569</v>
      </c>
      <c r="J38" s="55">
        <f>D38/D41*J41</f>
        <v>0.59746798688756386</v>
      </c>
      <c r="K38" s="50">
        <f>J38/J41*1000</f>
        <v>0.21040494535783572</v>
      </c>
    </row>
    <row r="39" spans="2:14" ht="17.25" customHeight="1" x14ac:dyDescent="0.25">
      <c r="B39" s="51" t="s">
        <v>99</v>
      </c>
      <c r="C39" s="54" t="s">
        <v>61</v>
      </c>
      <c r="D39" s="55">
        <f>D34*0.02</f>
        <v>5.7446000000000002</v>
      </c>
      <c r="E39" s="49">
        <f>D39/D41*1000</f>
        <v>0.12086922491026229</v>
      </c>
      <c r="F39" s="55">
        <f>F34*0.02</f>
        <v>2.5125999999999999</v>
      </c>
      <c r="G39" s="49">
        <f>F39/F41*1000</f>
        <v>0.12085501822974284</v>
      </c>
      <c r="H39" s="55">
        <f>H34*0.02</f>
        <v>2.8886799999999999</v>
      </c>
      <c r="I39" s="49">
        <f>H39/H41*1000</f>
        <v>0.12087746086530063</v>
      </c>
      <c r="J39" s="55">
        <f>J34*0.02</f>
        <v>0.34322000000000003</v>
      </c>
      <c r="K39" s="50">
        <f>J39/J41*1000</f>
        <v>0.12086871084409478</v>
      </c>
    </row>
    <row r="40" spans="2:14" ht="35.25" customHeight="1" x14ac:dyDescent="0.25">
      <c r="B40" s="47" t="s">
        <v>64</v>
      </c>
      <c r="C40" s="54" t="s">
        <v>114</v>
      </c>
      <c r="D40" s="49">
        <f t="shared" ref="D40:J40" si="5">D34+D35+D36</f>
        <v>306.43073170731708</v>
      </c>
      <c r="E40" s="49">
        <f>D40/D41*1000</f>
        <v>6.447454136083965</v>
      </c>
      <c r="F40" s="49">
        <f t="shared" si="5"/>
        <v>134.02873279875422</v>
      </c>
      <c r="G40" s="49">
        <f>F40/F41*1000</f>
        <v>6.4467264768378474</v>
      </c>
      <c r="H40" s="49">
        <f t="shared" si="5"/>
        <v>154.08869648552923</v>
      </c>
      <c r="I40" s="49">
        <f>H40/H41*1000</f>
        <v>6.4478759776834913</v>
      </c>
      <c r="J40" s="49">
        <f t="shared" si="5"/>
        <v>18.308180471814104</v>
      </c>
      <c r="K40" s="50">
        <f>J40/J41*1000</f>
        <v>6.4474278058656305</v>
      </c>
    </row>
    <row r="41" spans="2:14" ht="36.75" customHeight="1" x14ac:dyDescent="0.25">
      <c r="B41" s="47" t="s">
        <v>66</v>
      </c>
      <c r="C41" s="57" t="s">
        <v>103</v>
      </c>
      <c r="D41" s="49">
        <f>F41+H41+J41</f>
        <v>47527.4</v>
      </c>
      <c r="E41" s="49"/>
      <c r="F41" s="50">
        <v>20790.2</v>
      </c>
      <c r="G41" s="50"/>
      <c r="H41" s="49">
        <v>23897.59</v>
      </c>
      <c r="I41" s="49"/>
      <c r="J41" s="49">
        <v>2839.61</v>
      </c>
      <c r="K41" s="49"/>
    </row>
    <row r="42" spans="2:14" ht="15.75" customHeight="1" x14ac:dyDescent="0.25">
      <c r="B42" s="8"/>
      <c r="C42" s="8"/>
      <c r="D42" s="8"/>
      <c r="E42" s="8"/>
      <c r="F42" s="8"/>
      <c r="G42" s="8"/>
      <c r="H42" s="8"/>
      <c r="I42" s="8"/>
      <c r="J42" s="8"/>
      <c r="K42" s="58"/>
    </row>
    <row r="43" spans="2:14" ht="25.5" customHeight="1" x14ac:dyDescent="0.25">
      <c r="B43" s="96" t="s">
        <v>121</v>
      </c>
      <c r="C43" s="97"/>
      <c r="D43" s="97"/>
      <c r="E43" s="97"/>
      <c r="F43" s="97"/>
      <c r="G43" s="97"/>
      <c r="H43" s="97"/>
      <c r="I43" s="97"/>
      <c r="J43" s="97"/>
      <c r="K43" s="97"/>
    </row>
    <row r="44" spans="2:14" ht="24.75" customHeight="1" x14ac:dyDescent="0.55000000000000004">
      <c r="B44" s="43"/>
      <c r="C44" s="43"/>
      <c r="D44" s="43"/>
      <c r="E44" s="43"/>
      <c r="F44" s="43"/>
      <c r="G44" s="43"/>
      <c r="H44" s="43"/>
      <c r="I44" s="43"/>
      <c r="J44" s="43"/>
      <c r="K44" s="43"/>
    </row>
    <row r="45" spans="2:14" ht="25.5" customHeight="1" x14ac:dyDescent="0.55000000000000004">
      <c r="B45" s="43"/>
      <c r="C45" s="43"/>
      <c r="D45" s="43"/>
      <c r="E45" s="43"/>
      <c r="F45" s="43"/>
      <c r="G45" s="43"/>
      <c r="H45" s="43"/>
      <c r="I45" s="43"/>
      <c r="J45" s="43"/>
      <c r="K45" s="43"/>
    </row>
    <row r="46" spans="2:14" ht="24" customHeight="1" x14ac:dyDescent="0.25">
      <c r="B46" s="18"/>
      <c r="C46" s="18"/>
      <c r="D46" s="18"/>
      <c r="E46" s="18"/>
      <c r="F46" s="18"/>
      <c r="G46" s="18"/>
      <c r="H46" s="18"/>
      <c r="I46" s="18"/>
      <c r="J46" s="18"/>
      <c r="K46" s="18"/>
    </row>
  </sheetData>
  <mergeCells count="13">
    <mergeCell ref="B43:K43"/>
    <mergeCell ref="B1:C1"/>
    <mergeCell ref="B5:K5"/>
    <mergeCell ref="B6:K6"/>
    <mergeCell ref="B9:B10"/>
    <mergeCell ref="C9:C10"/>
    <mergeCell ref="D9:E9"/>
    <mergeCell ref="F9:G9"/>
    <mergeCell ref="H9:I9"/>
    <mergeCell ref="J9:K9"/>
    <mergeCell ref="I3:K3"/>
    <mergeCell ref="I2:K2"/>
    <mergeCell ref="I1:K1"/>
  </mergeCells>
  <pageMargins left="1.4173228346456694" right="0.23622047244094491" top="0.74803149606299213" bottom="0.74803149606299213" header="0" footer="0"/>
  <pageSetup paperSize="9" scale="75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BreakPreview" zoomScale="60" workbookViewId="0">
      <selection activeCell="AB20" sqref="AB20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4</vt:i4>
      </vt:variant>
    </vt:vector>
  </HeadingPairs>
  <TitlesOfParts>
    <vt:vector size="9" baseType="lpstr">
      <vt:lpstr>Структура т.е</vt:lpstr>
      <vt:lpstr>Структура виробн.</vt:lpstr>
      <vt:lpstr>Структура транспорт.</vt:lpstr>
      <vt:lpstr>Структура постач.</vt:lpstr>
      <vt:lpstr>Лист1</vt:lpstr>
      <vt:lpstr>'Структура виробн.'!Область_печати</vt:lpstr>
      <vt:lpstr>'Структура постач.'!Область_печати</vt:lpstr>
      <vt:lpstr>'Структура т.е'!Область_печати</vt:lpstr>
      <vt:lpstr>'Структура транспорт.'!Область_печати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2021-01-22T14:28:19Z</dcterms:modified>
</cp:coreProperties>
</file>